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FP\PSD\Angela\CCC-10\MPP\Web Asset\"/>
    </mc:Choice>
  </mc:AlternateContent>
  <xr:revisionPtr revIDLastSave="0" documentId="8_{E7645BBC-07E1-41BF-9603-440FCF748F68}" xr6:coauthVersionLast="36" xr6:coauthVersionMax="36" xr10:uidLastSave="{00000000-0000-0000-0000-000000000000}"/>
  <bookViews>
    <workbookView xWindow="0" yWindow="0" windowWidth="28800" windowHeight="12228" firstSheet="2" activeTab="2" xr2:uid="{00000000-000D-0000-FFFF-FFFF00000000}"/>
  </bookViews>
  <sheets>
    <sheet name="2018 MPP - Existing " sheetId="4" state="hidden" r:id="rId1"/>
    <sheet name="Sheet1" sheetId="7" state="hidden" r:id="rId2"/>
    <sheet name="2018 MPP" sheetId="6" r:id="rId3"/>
    <sheet name="Premium Per Cwt. Data " sheetId="2" state="hidden" r:id="rId4"/>
  </sheets>
  <definedNames>
    <definedName name="_xlnm.Print_Area" localSheetId="2">'2018 MPP'!$A$1:$M$70</definedName>
    <definedName name="_xlnm.Print_Area" localSheetId="0">'2018 MPP - Existing '!$A$1:$E$31,'2018 MPP - Existing '!$G$1:$N$37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6" l="1"/>
  <c r="H58" i="6" l="1"/>
  <c r="C58" i="6"/>
  <c r="L40" i="6"/>
  <c r="H40" i="6"/>
  <c r="C35" i="6" l="1"/>
  <c r="E9" i="6"/>
  <c r="E10" i="6" s="1"/>
  <c r="H60" i="6" l="1"/>
  <c r="C60" i="6"/>
  <c r="L42" i="6"/>
  <c r="H42" i="6"/>
  <c r="C42" i="6"/>
  <c r="H54" i="6"/>
  <c r="C54" i="6"/>
  <c r="L36" i="6"/>
  <c r="H36" i="6"/>
  <c r="C36" i="6"/>
  <c r="H53" i="6"/>
  <c r="C53" i="6"/>
  <c r="L35" i="6"/>
  <c r="H35" i="6"/>
  <c r="D28" i="6"/>
  <c r="H14" i="6"/>
  <c r="D26" i="6"/>
  <c r="C55" i="6" l="1"/>
  <c r="C56" i="6" s="1"/>
  <c r="H37" i="6"/>
  <c r="H38" i="6" s="1"/>
  <c r="C37" i="6"/>
  <c r="C38" i="6" s="1"/>
  <c r="H55" i="6"/>
  <c r="H56" i="6" s="1"/>
  <c r="L37" i="6"/>
  <c r="L38" i="6" s="1"/>
  <c r="C61" i="6" l="1"/>
  <c r="H43" i="6"/>
  <c r="H45" i="6" s="1"/>
  <c r="L43" i="6"/>
  <c r="L45" i="6" s="1"/>
  <c r="H61" i="6"/>
  <c r="H63" i="6" s="1"/>
  <c r="C43" i="6"/>
  <c r="C45" i="6" s="1"/>
  <c r="C63" i="6" l="1"/>
  <c r="C65" i="6" s="1"/>
  <c r="C47" i="6"/>
  <c r="H65" i="6"/>
  <c r="L47" i="6"/>
  <c r="H47" i="6"/>
  <c r="C50" i="6" l="1"/>
  <c r="H50" i="6" s="1"/>
  <c r="L50" i="6" s="1"/>
  <c r="C68" i="6" s="1"/>
  <c r="H68" i="6" s="1"/>
  <c r="E16" i="6" l="1"/>
  <c r="E15" i="6"/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9" i="6" l="1"/>
  <c r="G15" i="6"/>
  <c r="H15" i="6" s="1"/>
  <c r="G18" i="6"/>
  <c r="G21" i="6"/>
  <c r="G17" i="6"/>
  <c r="G20" i="6"/>
  <c r="G16" i="6"/>
  <c r="H16" i="6" s="1"/>
  <c r="G22" i="6"/>
  <c r="E18" i="6"/>
  <c r="E22" i="6" l="1"/>
  <c r="H22" i="6" s="1"/>
  <c r="C26" i="6" s="1"/>
  <c r="C29" i="6" s="1"/>
  <c r="C30" i="6" s="1"/>
  <c r="E20" i="6"/>
  <c r="H20" i="6" s="1"/>
  <c r="E21" i="6"/>
  <c r="H21" i="6" s="1"/>
  <c r="E19" i="6"/>
  <c r="H19" i="6" s="1"/>
  <c r="E17" i="6"/>
  <c r="H17" i="6" s="1"/>
  <c r="H18" i="6"/>
</calcChain>
</file>

<file path=xl/sharedStrings.xml><?xml version="1.0" encoding="utf-8"?>
<sst xmlns="http://schemas.openxmlformats.org/spreadsheetml/2006/main" count="100" uniqueCount="55">
  <si>
    <t>none</t>
  </si>
  <si>
    <t>Tier 1</t>
  </si>
  <si>
    <t>Tier 2</t>
  </si>
  <si>
    <t>Total Premium</t>
  </si>
  <si>
    <t>None</t>
  </si>
  <si>
    <t>cwt.</t>
  </si>
  <si>
    <t>lbs.</t>
  </si>
  <si>
    <t>Coverage Level Percentage Production Total</t>
  </si>
  <si>
    <t>Coverage Level Percentage Election</t>
  </si>
  <si>
    <t xml:space="preserve">Tier 2  </t>
  </si>
  <si>
    <t>Coverage Level (Margin) Per cwt.</t>
  </si>
  <si>
    <t>Coverage Level Percentage Production cwt.</t>
  </si>
  <si>
    <t xml:space="preserve"> First 5 million lbs.</t>
  </si>
  <si>
    <t xml:space="preserve"> &gt; than 5 million lbs.</t>
  </si>
  <si>
    <t>February</t>
  </si>
  <si>
    <t>March</t>
  </si>
  <si>
    <t>Coverage Percent Elected</t>
  </si>
  <si>
    <t>Sub Total</t>
  </si>
  <si>
    <t>cwt (divided by 100)</t>
  </si>
  <si>
    <t>Coverage Level Elected</t>
  </si>
  <si>
    <t>Margin Level</t>
  </si>
  <si>
    <t>Difference</t>
  </si>
  <si>
    <t>February Payment Amount (Gross)</t>
  </si>
  <si>
    <t>March Payment Amount (Gross)</t>
  </si>
  <si>
    <t>(cwt x Difference / 12)</t>
  </si>
  <si>
    <t>Minus 6.6% Sequestration for 2018</t>
  </si>
  <si>
    <t>February Payment Amount (Net)</t>
  </si>
  <si>
    <t>March Payment Amount (Net)</t>
  </si>
  <si>
    <t>Total for February</t>
  </si>
  <si>
    <t>Pounds</t>
  </si>
  <si>
    <t>2018 MPP Payment Calculator</t>
  </si>
  <si>
    <t>Administrative Fee Paid/Due</t>
  </si>
  <si>
    <t>April</t>
  </si>
  <si>
    <t>April Payment Amount (Net)</t>
  </si>
  <si>
    <t>April Payment Amount (Gross)</t>
  </si>
  <si>
    <t>May</t>
  </si>
  <si>
    <t>May Payment Amount (Net)</t>
  </si>
  <si>
    <t>June</t>
  </si>
  <si>
    <t>June Payment Amount (Net)</t>
  </si>
  <si>
    <t>2018 MPP-Dairy Blanket Relief Worksheet</t>
  </si>
  <si>
    <t>Notes: MPP payment will be in whole dollars. The 2018 MPP Payment Calculator &amp; Summary are to be attached to the case file.</t>
  </si>
  <si>
    <t>Prorated Premium Due</t>
  </si>
  <si>
    <t>Payment Calculation</t>
  </si>
  <si>
    <t>Calculated Production History</t>
  </si>
  <si>
    <t>Month Dairy Operation Stopped Commercially Marketing Milk</t>
  </si>
  <si>
    <t>Payment Due</t>
  </si>
  <si>
    <t>12 Month Premium Rate</t>
  </si>
  <si>
    <t>Total Payment After Sequestration</t>
  </si>
  <si>
    <t>Totals for February/March</t>
  </si>
  <si>
    <t>Totals for February/March/April</t>
  </si>
  <si>
    <t>Totals for Feb/Mar/Apr/May/June</t>
  </si>
  <si>
    <t>Totals for Feb/Mar/Apr/May</t>
  </si>
  <si>
    <t>Dairy Operation Name</t>
  </si>
  <si>
    <t>Administrative State Name</t>
  </si>
  <si>
    <t>Administrative 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</si>
</sst>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"/>
    <numFmt numFmtId="167" formatCode="&quot;$&quot;#,##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0" fillId="0" borderId="1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166" fontId="0" fillId="0" borderId="0" xfId="0" applyNumberFormat="1"/>
    <xf numFmtId="0" fontId="0" fillId="0" borderId="0" xfId="0" applyProtection="1"/>
    <xf numFmtId="164" fontId="2" fillId="0" borderId="0" xfId="1" applyNumberFormat="1" applyFont="1" applyBorder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9" fontId="0" fillId="0" borderId="0" xfId="0" applyNumberFormat="1"/>
    <xf numFmtId="164" fontId="2" fillId="0" borderId="20" xfId="1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165" fontId="5" fillId="0" borderId="22" xfId="0" applyNumberFormat="1" applyFont="1" applyBorder="1" applyAlignment="1" applyProtection="1">
      <alignment horizontal="center" vertical="center"/>
    </xf>
    <xf numFmtId="164" fontId="2" fillId="0" borderId="15" xfId="1" applyNumberFormat="1" applyFont="1" applyBorder="1" applyAlignment="1" applyProtection="1">
      <alignment horizontal="center" vertical="center"/>
    </xf>
    <xf numFmtId="165" fontId="0" fillId="0" borderId="14" xfId="1" applyNumberFormat="1" applyFont="1" applyBorder="1" applyAlignment="1" applyProtection="1">
      <alignment horizontal="center" vertical="center"/>
    </xf>
    <xf numFmtId="165" fontId="0" fillId="0" borderId="14" xfId="0" applyNumberFormat="1" applyBorder="1" applyAlignment="1" applyProtection="1">
      <alignment horizontal="center" vertical="center"/>
    </xf>
    <xf numFmtId="165" fontId="5" fillId="0" borderId="16" xfId="0" applyNumberFormat="1" applyFont="1" applyBorder="1" applyAlignment="1" applyProtection="1">
      <alignment horizontal="center" vertical="center"/>
    </xf>
    <xf numFmtId="164" fontId="2" fillId="0" borderId="17" xfId="1" applyNumberFormat="1" applyFont="1" applyBorder="1" applyAlignment="1" applyProtection="1">
      <alignment horizontal="center" vertical="center"/>
    </xf>
    <xf numFmtId="165" fontId="0" fillId="0" borderId="18" xfId="1" applyNumberFormat="1" applyFont="1" applyBorder="1" applyAlignment="1" applyProtection="1">
      <alignment horizontal="center" vertical="center"/>
    </xf>
    <xf numFmtId="165" fontId="0" fillId="0" borderId="18" xfId="0" applyNumberFormat="1" applyBorder="1" applyAlignment="1" applyProtection="1">
      <alignment horizontal="center" vertical="center"/>
    </xf>
    <xf numFmtId="165" fontId="5" fillId="0" borderId="19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right"/>
    </xf>
    <xf numFmtId="0" fontId="0" fillId="0" borderId="27" xfId="0" applyBorder="1" applyProtection="1"/>
    <xf numFmtId="3" fontId="0" fillId="0" borderId="28" xfId="0" applyNumberFormat="1" applyBorder="1" applyAlignment="1" applyProtection="1">
      <alignment horizontal="right"/>
    </xf>
    <xf numFmtId="0" fontId="0" fillId="0" borderId="29" xfId="0" applyBorder="1" applyProtection="1"/>
    <xf numFmtId="0" fontId="0" fillId="0" borderId="30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9" xfId="0" applyFont="1" applyBorder="1"/>
    <xf numFmtId="0" fontId="0" fillId="0" borderId="0" xfId="0" applyBorder="1"/>
    <xf numFmtId="0" fontId="0" fillId="0" borderId="9" xfId="0" applyBorder="1"/>
    <xf numFmtId="0" fontId="2" fillId="0" borderId="9" xfId="0" applyFont="1" applyBorder="1" applyAlignment="1">
      <alignment horizontal="right" wrapText="1"/>
    </xf>
    <xf numFmtId="0" fontId="3" fillId="0" borderId="9" xfId="0" applyFont="1" applyBorder="1" applyProtection="1"/>
    <xf numFmtId="0" fontId="0" fillId="0" borderId="0" xfId="0" applyBorder="1" applyProtection="1"/>
    <xf numFmtId="0" fontId="0" fillId="0" borderId="9" xfId="0" applyBorder="1" applyProtection="1"/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top" wrapText="1"/>
    </xf>
    <xf numFmtId="0" fontId="8" fillId="0" borderId="9" xfId="0" applyFont="1" applyBorder="1"/>
    <xf numFmtId="0" fontId="0" fillId="0" borderId="31" xfId="0" applyBorder="1" applyAlignment="1">
      <alignment horizontal="left"/>
    </xf>
    <xf numFmtId="3" fontId="4" fillId="0" borderId="33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3" fontId="0" fillId="0" borderId="39" xfId="0" applyNumberFormat="1" applyBorder="1" applyAlignment="1">
      <alignment horizontal="right"/>
    </xf>
    <xf numFmtId="3" fontId="0" fillId="0" borderId="40" xfId="0" applyNumberFormat="1" applyBorder="1" applyAlignment="1">
      <alignment horizontal="right"/>
    </xf>
    <xf numFmtId="0" fontId="0" fillId="0" borderId="29" xfId="0" applyBorder="1"/>
    <xf numFmtId="0" fontId="2" fillId="0" borderId="0" xfId="0" applyFont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3" fontId="4" fillId="0" borderId="0" xfId="0" applyNumberFormat="1" applyFont="1" applyProtection="1"/>
    <xf numFmtId="3" fontId="0" fillId="0" borderId="0" xfId="0" applyNumberFormat="1" applyProtection="1"/>
    <xf numFmtId="9" fontId="4" fillId="0" borderId="0" xfId="0" applyNumberFormat="1" applyFont="1" applyProtection="1"/>
    <xf numFmtId="0" fontId="0" fillId="0" borderId="0" xfId="0" applyAlignment="1" applyProtection="1">
      <alignment horizontal="center"/>
    </xf>
    <xf numFmtId="164" fontId="4" fillId="0" borderId="0" xfId="0" applyNumberFormat="1" applyFont="1" applyProtection="1"/>
    <xf numFmtId="167" fontId="10" fillId="0" borderId="0" xfId="0" applyNumberFormat="1" applyFont="1" applyProtection="1"/>
    <xf numFmtId="167" fontId="0" fillId="0" borderId="0" xfId="0" applyNumberFormat="1" applyProtection="1"/>
    <xf numFmtId="0" fontId="0" fillId="0" borderId="0" xfId="0" applyFont="1" applyAlignment="1" applyProtection="1">
      <alignment horizontal="left"/>
    </xf>
    <xf numFmtId="164" fontId="0" fillId="0" borderId="0" xfId="0" applyNumberFormat="1" applyFont="1" applyProtection="1"/>
    <xf numFmtId="164" fontId="0" fillId="0" borderId="0" xfId="0" applyNumberFormat="1" applyProtection="1"/>
    <xf numFmtId="0" fontId="2" fillId="0" borderId="0" xfId="0" applyFont="1" applyProtection="1"/>
    <xf numFmtId="164" fontId="2" fillId="2" borderId="0" xfId="0" applyNumberFormat="1" applyFont="1" applyFill="1" applyProtection="1"/>
    <xf numFmtId="0" fontId="2" fillId="5" borderId="0" xfId="0" applyFont="1" applyFill="1" applyProtection="1"/>
    <xf numFmtId="164" fontId="2" fillId="5" borderId="0" xfId="0" applyNumberFormat="1" applyFont="1" applyFill="1" applyProtection="1"/>
    <xf numFmtId="0" fontId="0" fillId="0" borderId="0" xfId="0" applyFont="1" applyAlignment="1" applyProtection="1">
      <alignment horizontal="center" vertical="top"/>
    </xf>
    <xf numFmtId="3" fontId="9" fillId="4" borderId="32" xfId="0" applyNumberFormat="1" applyFont="1" applyFill="1" applyBorder="1" applyAlignment="1" applyProtection="1">
      <alignment horizontal="right"/>
      <protection locked="0"/>
    </xf>
    <xf numFmtId="164" fontId="9" fillId="4" borderId="0" xfId="0" applyNumberFormat="1" applyFont="1" applyFill="1" applyProtection="1">
      <protection locked="0"/>
    </xf>
    <xf numFmtId="0" fontId="2" fillId="6" borderId="0" xfId="0" applyFont="1" applyFill="1" applyAlignment="1" applyProtection="1">
      <alignment horizontal="center"/>
    </xf>
    <xf numFmtId="0" fontId="2" fillId="6" borderId="0" xfId="0" applyFont="1" applyFill="1" applyProtection="1"/>
    <xf numFmtId="164" fontId="2" fillId="6" borderId="0" xfId="0" applyNumberFormat="1" applyFont="1" applyFill="1" applyProtection="1"/>
    <xf numFmtId="3" fontId="9" fillId="0" borderId="0" xfId="0" applyNumberFormat="1" applyFont="1" applyProtection="1"/>
    <xf numFmtId="9" fontId="9" fillId="0" borderId="0" xfId="0" applyNumberFormat="1" applyFont="1" applyProtection="1"/>
    <xf numFmtId="0" fontId="0" fillId="7" borderId="0" xfId="0" applyFill="1"/>
    <xf numFmtId="0" fontId="12" fillId="7" borderId="0" xfId="0" applyFont="1" applyFill="1" applyAlignment="1">
      <alignment horizontal="left"/>
    </xf>
    <xf numFmtId="0" fontId="13" fillId="7" borderId="0" xfId="0" applyFont="1" applyFill="1"/>
    <xf numFmtId="164" fontId="13" fillId="7" borderId="0" xfId="0" applyNumberFormat="1" applyFont="1" applyFill="1"/>
    <xf numFmtId="164" fontId="8" fillId="7" borderId="0" xfId="0" applyNumberFormat="1" applyFont="1" applyFill="1"/>
    <xf numFmtId="164" fontId="0" fillId="0" borderId="0" xfId="0" applyNumberFormat="1"/>
    <xf numFmtId="0" fontId="12" fillId="0" borderId="0" xfId="0" applyFont="1" applyFill="1" applyAlignment="1">
      <alignment horizontal="left"/>
    </xf>
    <xf numFmtId="0" fontId="0" fillId="0" borderId="0" xfId="0" applyFill="1"/>
    <xf numFmtId="0" fontId="13" fillId="0" borderId="0" xfId="0" applyFont="1" applyFill="1"/>
    <xf numFmtId="164" fontId="13" fillId="0" borderId="0" xfId="0" applyNumberFormat="1" applyFont="1" applyFill="1"/>
    <xf numFmtId="164" fontId="8" fillId="0" borderId="0" xfId="0" applyNumberFormat="1" applyFont="1" applyFill="1"/>
    <xf numFmtId="0" fontId="14" fillId="0" borderId="0" xfId="0" applyFont="1" applyProtection="1"/>
    <xf numFmtId="0" fontId="15" fillId="0" borderId="0" xfId="0" applyFont="1" applyProtection="1"/>
    <xf numFmtId="6" fontId="0" fillId="0" borderId="0" xfId="0" applyNumberFormat="1"/>
    <xf numFmtId="8" fontId="0" fillId="0" borderId="0" xfId="0" applyNumberFormat="1"/>
    <xf numFmtId="164" fontId="17" fillId="4" borderId="0" xfId="0" applyNumberFormat="1" applyFont="1" applyFill="1" applyProtection="1">
      <protection locked="0"/>
    </xf>
    <xf numFmtId="0" fontId="2" fillId="0" borderId="0" xfId="0" applyFont="1"/>
    <xf numFmtId="3" fontId="0" fillId="0" borderId="0" xfId="0" applyNumberFormat="1"/>
    <xf numFmtId="167" fontId="0" fillId="0" borderId="0" xfId="0" applyNumberFormat="1"/>
    <xf numFmtId="0" fontId="2" fillId="8" borderId="0" xfId="0" applyFont="1" applyFill="1"/>
    <xf numFmtId="164" fontId="2" fillId="8" borderId="0" xfId="0" applyNumberFormat="1" applyFont="1" applyFill="1"/>
    <xf numFmtId="164" fontId="2" fillId="2" borderId="0" xfId="0" applyNumberFormat="1" applyFont="1" applyFill="1"/>
    <xf numFmtId="0" fontId="0" fillId="0" borderId="0" xfId="0" applyAlignment="1">
      <alignment horizontal="center" vertical="top"/>
    </xf>
    <xf numFmtId="0" fontId="0" fillId="11" borderId="0" xfId="0" applyFill="1" applyProtection="1"/>
    <xf numFmtId="0" fontId="0" fillId="11" borderId="0" xfId="0" applyFill="1"/>
    <xf numFmtId="164" fontId="9" fillId="0" borderId="0" xfId="0" applyNumberFormat="1" applyFont="1" applyFill="1" applyProtection="1">
      <protection locked="0"/>
    </xf>
    <xf numFmtId="164" fontId="0" fillId="0" borderId="0" xfId="0" applyNumberFormat="1" applyFill="1"/>
    <xf numFmtId="164" fontId="2" fillId="0" borderId="0" xfId="0" applyNumberFormat="1" applyFont="1" applyFill="1"/>
    <xf numFmtId="0" fontId="15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/>
    <xf numFmtId="3" fontId="9" fillId="0" borderId="0" xfId="0" applyNumberFormat="1" applyFont="1" applyFill="1" applyProtection="1"/>
    <xf numFmtId="9" fontId="9" fillId="0" borderId="0" xfId="0" applyNumberFormat="1" applyFont="1" applyFill="1" applyProtection="1"/>
    <xf numFmtId="0" fontId="0" fillId="0" borderId="0" xfId="0" applyFill="1" applyAlignment="1" applyProtection="1">
      <alignment horizontal="center"/>
    </xf>
    <xf numFmtId="3" fontId="0" fillId="0" borderId="0" xfId="0" applyNumberFormat="1" applyFill="1" applyProtection="1"/>
    <xf numFmtId="3" fontId="0" fillId="0" borderId="0" xfId="0" applyNumberFormat="1" applyFill="1"/>
    <xf numFmtId="167" fontId="0" fillId="0" borderId="0" xfId="0" applyNumberFormat="1" applyFill="1" applyProtection="1"/>
    <xf numFmtId="167" fontId="0" fillId="0" borderId="0" xfId="0" applyNumberFormat="1" applyFill="1"/>
    <xf numFmtId="0" fontId="0" fillId="0" borderId="0" xfId="0" applyFont="1" applyFill="1" applyAlignment="1" applyProtection="1">
      <alignment horizontal="left"/>
    </xf>
    <xf numFmtId="164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center" vertical="top"/>
    </xf>
    <xf numFmtId="0" fontId="0" fillId="0" borderId="0" xfId="0" applyFill="1" applyAlignment="1">
      <alignment horizontal="center" vertical="top"/>
    </xf>
    <xf numFmtId="164" fontId="0" fillId="0" borderId="0" xfId="0" applyNumberFormat="1" applyFill="1" applyProtection="1"/>
    <xf numFmtId="0" fontId="2" fillId="0" borderId="0" xfId="0" applyFont="1" applyFill="1" applyProtection="1"/>
    <xf numFmtId="164" fontId="2" fillId="0" borderId="0" xfId="0" applyNumberFormat="1" applyFont="1" applyFill="1" applyProtection="1"/>
    <xf numFmtId="0" fontId="19" fillId="10" borderId="0" xfId="0" applyFont="1" applyFill="1" applyAlignment="1" applyProtection="1">
      <alignment horizontal="center"/>
    </xf>
    <xf numFmtId="0" fontId="20" fillId="0" borderId="0" xfId="0" applyFont="1" applyProtection="1"/>
    <xf numFmtId="3" fontId="21" fillId="0" borderId="0" xfId="0" applyNumberFormat="1" applyFont="1" applyProtection="1"/>
    <xf numFmtId="0" fontId="20" fillId="10" borderId="0" xfId="0" applyFont="1" applyFill="1" applyProtection="1"/>
    <xf numFmtId="9" fontId="21" fillId="0" borderId="0" xfId="0" applyNumberFormat="1" applyFont="1" applyProtection="1"/>
    <xf numFmtId="0" fontId="20" fillId="0" borderId="0" xfId="0" applyFont="1" applyAlignment="1" applyProtection="1">
      <alignment horizontal="center"/>
    </xf>
    <xf numFmtId="3" fontId="20" fillId="0" borderId="0" xfId="0" applyNumberFormat="1" applyFont="1" applyProtection="1"/>
    <xf numFmtId="164" fontId="21" fillId="4" borderId="0" xfId="0" applyNumberFormat="1" applyFont="1" applyFill="1" applyProtection="1">
      <protection locked="0"/>
    </xf>
    <xf numFmtId="167" fontId="22" fillId="0" borderId="0" xfId="0" applyNumberFormat="1" applyFont="1" applyProtection="1"/>
    <xf numFmtId="167" fontId="20" fillId="0" borderId="0" xfId="0" applyNumberFormat="1" applyFont="1" applyProtection="1"/>
    <xf numFmtId="0" fontId="20" fillId="0" borderId="0" xfId="0" applyFont="1" applyAlignment="1" applyProtection="1">
      <alignment horizontal="left"/>
    </xf>
    <xf numFmtId="164" fontId="20" fillId="0" borderId="0" xfId="0" applyNumberFormat="1" applyFont="1" applyProtection="1"/>
    <xf numFmtId="0" fontId="20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vertical="top"/>
    </xf>
    <xf numFmtId="0" fontId="19" fillId="0" borderId="0" xfId="0" applyFont="1" applyProtection="1"/>
    <xf numFmtId="164" fontId="19" fillId="2" borderId="0" xfId="0" applyNumberFormat="1" applyFont="1" applyFill="1" applyProtection="1"/>
    <xf numFmtId="0" fontId="19" fillId="6" borderId="0" xfId="0" applyFont="1" applyFill="1" applyProtection="1"/>
    <xf numFmtId="164" fontId="19" fillId="6" borderId="0" xfId="0" applyNumberFormat="1" applyFont="1" applyFill="1" applyProtection="1"/>
    <xf numFmtId="164" fontId="19" fillId="5" borderId="0" xfId="0" applyNumberFormat="1" applyFont="1" applyFill="1" applyProtection="1"/>
    <xf numFmtId="0" fontId="3" fillId="0" borderId="0" xfId="0" applyFont="1" applyBorder="1" applyProtection="1"/>
    <xf numFmtId="164" fontId="21" fillId="0" borderId="0" xfId="0" applyNumberFormat="1" applyFont="1" applyFill="1" applyProtection="1"/>
    <xf numFmtId="0" fontId="6" fillId="3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164" fontId="9" fillId="0" borderId="0" xfId="0" applyNumberFormat="1" applyFont="1" applyFill="1" applyProtection="1"/>
    <xf numFmtId="0" fontId="12" fillId="7" borderId="0" xfId="0" applyFont="1" applyFill="1" applyAlignment="1" applyProtection="1">
      <alignment horizontal="left"/>
    </xf>
    <xf numFmtId="0" fontId="13" fillId="7" borderId="0" xfId="0" applyFont="1" applyFill="1" applyProtection="1"/>
    <xf numFmtId="0" fontId="12" fillId="0" borderId="0" xfId="0" applyFont="1" applyFill="1" applyAlignment="1" applyProtection="1">
      <alignment horizontal="left"/>
    </xf>
    <xf numFmtId="0" fontId="0" fillId="7" borderId="0" xfId="0" applyFont="1" applyFill="1" applyProtection="1"/>
    <xf numFmtId="0" fontId="13" fillId="0" borderId="0" xfId="0" applyFont="1" applyFill="1" applyProtection="1"/>
    <xf numFmtId="0" fontId="0" fillId="0" borderId="0" xfId="0" applyFont="1" applyFill="1" applyProtection="1"/>
    <xf numFmtId="0" fontId="19" fillId="8" borderId="0" xfId="0" applyFont="1" applyFill="1" applyProtection="1"/>
    <xf numFmtId="164" fontId="19" fillId="8" borderId="0" xfId="0" applyNumberFormat="1" applyFont="1" applyFill="1" applyProtection="1"/>
    <xf numFmtId="0" fontId="19" fillId="7" borderId="0" xfId="0" applyFont="1" applyFill="1" applyProtection="1"/>
    <xf numFmtId="164" fontId="19" fillId="7" borderId="0" xfId="0" applyNumberFormat="1" applyFont="1" applyFill="1" applyProtection="1"/>
    <xf numFmtId="0" fontId="19" fillId="9" borderId="0" xfId="0" applyFont="1" applyFill="1" applyAlignment="1" applyProtection="1"/>
    <xf numFmtId="164" fontId="19" fillId="9" borderId="0" xfId="0" applyNumberFormat="1" applyFont="1" applyFill="1" applyAlignment="1" applyProtection="1"/>
    <xf numFmtId="0" fontId="7" fillId="3" borderId="53" xfId="0" applyFont="1" applyFill="1" applyBorder="1" applyAlignment="1" applyProtection="1">
      <alignment horizontal="center" vertical="top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9" fontId="9" fillId="4" borderId="2" xfId="2" applyNumberFormat="1" applyFont="1" applyFill="1" applyBorder="1" applyAlignment="1" applyProtection="1">
      <alignment horizontal="center"/>
      <protection locked="0"/>
    </xf>
    <xf numFmtId="9" fontId="9" fillId="4" borderId="3" xfId="2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164" fontId="2" fillId="7" borderId="0" xfId="0" applyNumberFormat="1" applyFont="1" applyFill="1" applyAlignment="1" applyProtection="1">
      <alignment horizontal="right"/>
    </xf>
    <xf numFmtId="0" fontId="2" fillId="0" borderId="9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2" fillId="0" borderId="41" xfId="1" applyNumberFormat="1" applyFont="1" applyBorder="1" applyAlignment="1" applyProtection="1">
      <alignment horizontal="center" vertical="center"/>
    </xf>
    <xf numFmtId="164" fontId="2" fillId="0" borderId="42" xfId="1" applyNumberFormat="1" applyFont="1" applyBorder="1" applyAlignment="1" applyProtection="1">
      <alignment horizontal="center" vertical="center"/>
    </xf>
    <xf numFmtId="164" fontId="2" fillId="0" borderId="46" xfId="1" applyNumberFormat="1" applyFont="1" applyBorder="1" applyAlignment="1" applyProtection="1">
      <alignment horizontal="center" vertical="center"/>
    </xf>
    <xf numFmtId="0" fontId="13" fillId="7" borderId="0" xfId="0" applyFont="1" applyFill="1" applyAlignment="1" applyProtection="1">
      <alignment horizontal="center"/>
    </xf>
    <xf numFmtId="164" fontId="0" fillId="7" borderId="0" xfId="0" applyNumberFormat="1" applyFont="1" applyFill="1" applyProtection="1"/>
    <xf numFmtId="164" fontId="9" fillId="4" borderId="0" xfId="0" applyNumberFormat="1" applyFont="1" applyFill="1" applyProtection="1">
      <protection locked="0"/>
    </xf>
    <xf numFmtId="164" fontId="0" fillId="7" borderId="0" xfId="0" applyNumberFormat="1" applyFont="1" applyFill="1" applyAlignment="1" applyProtection="1">
      <alignment horizontal="right"/>
    </xf>
    <xf numFmtId="164" fontId="2" fillId="0" borderId="47" xfId="1" applyNumberFormat="1" applyFont="1" applyBorder="1" applyAlignment="1" applyProtection="1">
      <alignment horizontal="center" vertical="center"/>
    </xf>
    <xf numFmtId="164" fontId="2" fillId="0" borderId="48" xfId="1" applyNumberFormat="1" applyFont="1" applyBorder="1" applyAlignment="1" applyProtection="1">
      <alignment horizontal="center" vertical="center"/>
    </xf>
    <xf numFmtId="164" fontId="2" fillId="0" borderId="49" xfId="1" applyNumberFormat="1" applyFont="1" applyBorder="1" applyAlignment="1" applyProtection="1">
      <alignment horizontal="center" vertical="center"/>
    </xf>
    <xf numFmtId="0" fontId="0" fillId="7" borderId="0" xfId="0" applyFill="1" applyAlignment="1" applyProtection="1">
      <alignment horizontal="center"/>
    </xf>
    <xf numFmtId="0" fontId="18" fillId="0" borderId="9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 wrapText="1"/>
    </xf>
    <xf numFmtId="164" fontId="2" fillId="0" borderId="43" xfId="1" applyNumberFormat="1" applyFont="1" applyBorder="1" applyAlignment="1" applyProtection="1">
      <alignment horizontal="center" vertical="center"/>
    </xf>
    <xf numFmtId="164" fontId="2" fillId="0" borderId="44" xfId="1" applyNumberFormat="1" applyFont="1" applyBorder="1" applyAlignment="1" applyProtection="1">
      <alignment horizontal="center" vertical="center"/>
    </xf>
    <xf numFmtId="164" fontId="2" fillId="0" borderId="45" xfId="1" applyNumberFormat="1" applyFont="1" applyBorder="1" applyAlignment="1" applyProtection="1">
      <alignment horizontal="center" vertical="center"/>
    </xf>
    <xf numFmtId="164" fontId="0" fillId="7" borderId="0" xfId="0" applyNumberFormat="1" applyFill="1" applyAlignment="1" applyProtection="1">
      <alignment horizontal="right" wrapText="1"/>
    </xf>
    <xf numFmtId="0" fontId="6" fillId="3" borderId="9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0" fontId="11" fillId="4" borderId="39" xfId="0" applyFont="1" applyFill="1" applyBorder="1" applyAlignment="1" applyProtection="1">
      <alignment horizontal="center" vertical="center"/>
      <protection locked="0"/>
    </xf>
    <xf numFmtId="0" fontId="11" fillId="4" borderId="5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right" vertical="center"/>
    </xf>
    <xf numFmtId="3" fontId="0" fillId="0" borderId="39" xfId="0" applyNumberFormat="1" applyBorder="1" applyAlignment="1" applyProtection="1">
      <alignment horizontal="right" vertical="center"/>
    </xf>
    <xf numFmtId="3" fontId="0" fillId="0" borderId="50" xfId="0" applyNumberFormat="1" applyBorder="1" applyAlignment="1" applyProtection="1">
      <alignment horizontal="right" vertical="center"/>
    </xf>
    <xf numFmtId="0" fontId="7" fillId="3" borderId="54" xfId="0" applyFont="1" applyFill="1" applyBorder="1" applyAlignment="1" applyProtection="1">
      <alignment horizontal="center" vertical="center" wrapText="1"/>
    </xf>
    <xf numFmtId="9" fontId="9" fillId="4" borderId="26" xfId="2" applyNumberFormat="1" applyFont="1" applyFill="1" applyBorder="1" applyAlignment="1" applyProtection="1">
      <alignment horizontal="right" vertical="center"/>
      <protection locked="0"/>
    </xf>
    <xf numFmtId="9" fontId="9" fillId="4" borderId="39" xfId="2" applyNumberFormat="1" applyFont="1" applyFill="1" applyBorder="1" applyAlignment="1" applyProtection="1">
      <alignment horizontal="right" vertical="center"/>
      <protection locked="0"/>
    </xf>
    <xf numFmtId="9" fontId="9" fillId="4" borderId="50" xfId="2" applyNumberFormat="1" applyFont="1" applyFill="1" applyBorder="1" applyAlignment="1" applyProtection="1">
      <alignment horizontal="right" vertical="center"/>
      <protection locked="0"/>
    </xf>
    <xf numFmtId="3" fontId="9" fillId="4" borderId="51" xfId="0" applyNumberFormat="1" applyFont="1" applyFill="1" applyBorder="1" applyAlignment="1" applyProtection="1">
      <alignment horizontal="right" vertical="center"/>
      <protection locked="0"/>
    </xf>
    <xf numFmtId="3" fontId="9" fillId="4" borderId="33" xfId="0" applyNumberFormat="1" applyFont="1" applyFill="1" applyBorder="1" applyAlignment="1" applyProtection="1">
      <alignment horizontal="right" vertical="center"/>
      <protection locked="0"/>
    </xf>
    <xf numFmtId="3" fontId="9" fillId="4" borderId="52" xfId="0" applyNumberFormat="1" applyFont="1" applyFill="1" applyBorder="1" applyAlignment="1" applyProtection="1">
      <alignment horizontal="right" vertical="center"/>
      <protection locked="0"/>
    </xf>
    <xf numFmtId="14" fontId="9" fillId="4" borderId="26" xfId="0" applyNumberFormat="1" applyFont="1" applyFill="1" applyBorder="1" applyAlignment="1" applyProtection="1">
      <alignment horizontal="right" vertical="center"/>
      <protection locked="0"/>
    </xf>
    <xf numFmtId="14" fontId="9" fillId="4" borderId="39" xfId="0" applyNumberFormat="1" applyFont="1" applyFill="1" applyBorder="1" applyAlignment="1" applyProtection="1">
      <alignment horizontal="right" vertical="center"/>
      <protection locked="0"/>
    </xf>
    <xf numFmtId="14" fontId="9" fillId="4" borderId="50" xfId="0" applyNumberFormat="1" applyFont="1" applyFill="1" applyBorder="1" applyAlignment="1" applyProtection="1">
      <alignment horizontal="right" vertical="center"/>
      <protection locked="0"/>
    </xf>
    <xf numFmtId="0" fontId="19" fillId="5" borderId="0" xfId="0" applyFont="1" applyFill="1" applyAlignment="1" applyProtection="1">
      <alignment horizontal="center"/>
    </xf>
    <xf numFmtId="0" fontId="19" fillId="6" borderId="0" xfId="0" applyFont="1" applyFill="1" applyAlignment="1" applyProtection="1">
      <alignment horizontal="center"/>
    </xf>
    <xf numFmtId="0" fontId="19" fillId="8" borderId="0" xfId="0" applyFont="1" applyFill="1" applyAlignment="1" applyProtection="1">
      <alignment horizontal="center"/>
    </xf>
    <xf numFmtId="0" fontId="19" fillId="9" borderId="0" xfId="0" applyFont="1" applyFill="1" applyAlignment="1" applyProtection="1">
      <alignment horizontal="center"/>
    </xf>
    <xf numFmtId="0" fontId="19" fillId="7" borderId="0" xfId="0" applyFont="1" applyFill="1" applyAlignment="1" applyProtection="1">
      <alignment horizontal="center"/>
    </xf>
    <xf numFmtId="0" fontId="19" fillId="5" borderId="0" xfId="0" applyFont="1" applyFill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B1:N38"/>
  <sheetViews>
    <sheetView showGridLines="0" zoomScaleNormal="100" zoomScaleSheetLayoutView="130" workbookViewId="0">
      <selection sqref="A1:XFD1048576"/>
    </sheetView>
  </sheetViews>
  <sheetFormatPr defaultRowHeight="14.4" x14ac:dyDescent="0.3"/>
  <cols>
    <col min="1" max="1" width="3.6640625" customWidth="1"/>
    <col min="2" max="2" width="40.6640625" customWidth="1"/>
    <col min="3" max="3" width="15.6640625" customWidth="1"/>
    <col min="4" max="4" width="12.6640625" customWidth="1"/>
    <col min="5" max="5" width="13.6640625" customWidth="1"/>
    <col min="6" max="6" width="3.6640625" customWidth="1"/>
    <col min="7" max="7" width="33.6640625" customWidth="1"/>
    <col min="8" max="8" width="16.6640625" customWidth="1"/>
    <col min="9" max="9" width="3.33203125" customWidth="1"/>
    <col min="10" max="10" width="31.6640625" customWidth="1"/>
    <col min="11" max="11" width="13.6640625" customWidth="1"/>
    <col min="12" max="12" width="3.33203125" customWidth="1"/>
    <col min="13" max="13" width="33.6640625" customWidth="1"/>
    <col min="14" max="14" width="13.6640625" customWidth="1"/>
  </cols>
  <sheetData>
    <row r="1" spans="2:14" ht="21" x14ac:dyDescent="0.4">
      <c r="B1" s="169"/>
      <c r="C1" s="170"/>
      <c r="D1" s="170"/>
      <c r="E1" s="171"/>
      <c r="G1" s="89"/>
      <c r="H1" s="7"/>
      <c r="I1" s="7"/>
      <c r="J1" s="7"/>
      <c r="K1" s="7"/>
    </row>
    <row r="2" spans="2:14" ht="12" customHeight="1" x14ac:dyDescent="0.4">
      <c r="B2" s="33"/>
      <c r="C2" s="34"/>
      <c r="D2" s="34"/>
      <c r="E2" s="3"/>
      <c r="G2" s="7"/>
      <c r="H2" s="7"/>
      <c r="I2" s="7"/>
      <c r="J2" s="7"/>
      <c r="K2" s="7"/>
    </row>
    <row r="3" spans="2:14" ht="18" customHeight="1" x14ac:dyDescent="0.4">
      <c r="B3" s="33"/>
      <c r="C3" s="34"/>
      <c r="D3" s="34"/>
      <c r="E3" s="3"/>
      <c r="G3" s="72"/>
      <c r="H3" s="53"/>
      <c r="I3" s="53"/>
      <c r="J3" s="54"/>
      <c r="K3" s="7"/>
      <c r="M3" s="96"/>
    </row>
    <row r="4" spans="2:14" ht="18" customHeight="1" x14ac:dyDescent="0.35">
      <c r="B4" s="42"/>
      <c r="C4" s="172"/>
      <c r="D4" s="173"/>
      <c r="E4" s="174"/>
      <c r="G4" s="7"/>
      <c r="H4" s="75"/>
      <c r="I4" s="7"/>
      <c r="J4" s="7"/>
      <c r="K4" s="55"/>
      <c r="N4" s="94"/>
    </row>
    <row r="5" spans="2:14" ht="15" customHeight="1" thickBot="1" x14ac:dyDescent="0.35">
      <c r="B5" s="35"/>
      <c r="C5" s="34"/>
      <c r="D5" s="34"/>
      <c r="E5" s="3"/>
      <c r="G5" s="7"/>
      <c r="H5" s="56"/>
      <c r="I5" s="7"/>
      <c r="J5" s="7"/>
      <c r="K5" s="56"/>
      <c r="N5" s="94"/>
    </row>
    <row r="6" spans="2:14" ht="15" customHeight="1" x14ac:dyDescent="0.3">
      <c r="B6" s="46"/>
      <c r="C6" s="70"/>
      <c r="D6" s="31"/>
      <c r="E6" s="3"/>
      <c r="G6" s="7"/>
      <c r="H6" s="56"/>
      <c r="I6" s="7"/>
      <c r="J6" s="7"/>
      <c r="K6" s="56"/>
      <c r="N6" s="94"/>
    </row>
    <row r="7" spans="2:14" ht="15" customHeight="1" x14ac:dyDescent="0.3">
      <c r="B7" s="47"/>
      <c r="C7" s="44"/>
      <c r="D7" s="32"/>
      <c r="E7" s="3"/>
      <c r="G7" s="7"/>
      <c r="H7" s="56"/>
      <c r="I7" s="7"/>
      <c r="J7" s="7"/>
      <c r="K7" s="56"/>
      <c r="N7" s="94"/>
    </row>
    <row r="8" spans="2:14" ht="15" customHeight="1" x14ac:dyDescent="0.3">
      <c r="B8" s="48"/>
      <c r="C8" s="45"/>
      <c r="D8" s="43"/>
      <c r="E8" s="3"/>
      <c r="G8" s="7"/>
      <c r="H8" s="56"/>
      <c r="I8" s="7"/>
      <c r="J8" s="7"/>
      <c r="K8" s="56"/>
      <c r="N8" s="94"/>
    </row>
    <row r="9" spans="2:14" ht="15" customHeight="1" x14ac:dyDescent="0.3">
      <c r="B9" s="47"/>
      <c r="C9" s="50"/>
      <c r="D9" s="32"/>
      <c r="E9" s="3"/>
      <c r="G9" s="7"/>
      <c r="H9" s="76"/>
      <c r="I9" s="7"/>
      <c r="J9" s="7"/>
      <c r="K9" s="57"/>
      <c r="N9" s="12"/>
    </row>
    <row r="10" spans="2:14" ht="15" customHeight="1" thickBot="1" x14ac:dyDescent="0.35">
      <c r="B10" s="49"/>
      <c r="C10" s="51"/>
      <c r="D10" s="52"/>
      <c r="E10" s="3"/>
      <c r="G10" s="58"/>
      <c r="H10" s="56"/>
      <c r="I10" s="7"/>
      <c r="J10" s="58"/>
      <c r="K10" s="56"/>
      <c r="N10" s="94"/>
    </row>
    <row r="11" spans="2:14" ht="6" customHeight="1" x14ac:dyDescent="0.3">
      <c r="B11" s="36"/>
      <c r="C11" s="4"/>
      <c r="D11" s="5"/>
      <c r="E11" s="3"/>
      <c r="G11" s="7"/>
      <c r="H11" s="7"/>
      <c r="I11" s="7"/>
      <c r="J11" s="7"/>
      <c r="K11" s="7"/>
    </row>
    <row r="12" spans="2:14" ht="14.25" customHeight="1" thickBot="1" x14ac:dyDescent="0.35">
      <c r="B12" s="36"/>
      <c r="C12" s="4"/>
      <c r="D12" s="5"/>
      <c r="E12" s="3"/>
      <c r="G12" s="7"/>
      <c r="H12" s="56"/>
      <c r="I12" s="7"/>
      <c r="J12" s="7"/>
      <c r="K12" s="56"/>
      <c r="N12" s="94"/>
    </row>
    <row r="13" spans="2:14" x14ac:dyDescent="0.3">
      <c r="B13" s="24"/>
      <c r="C13" s="167"/>
      <c r="D13" s="168"/>
      <c r="E13" s="3"/>
      <c r="G13" s="7"/>
      <c r="H13" s="7"/>
      <c r="I13" s="7"/>
      <c r="J13" s="7"/>
      <c r="K13" s="7"/>
    </row>
    <row r="14" spans="2:14" x14ac:dyDescent="0.3">
      <c r="B14" s="25"/>
      <c r="C14" s="27"/>
      <c r="D14" s="28"/>
      <c r="E14" s="3"/>
      <c r="G14" s="7"/>
      <c r="H14" s="71"/>
      <c r="I14" s="7"/>
      <c r="J14" s="7"/>
      <c r="K14" s="59"/>
      <c r="N14" s="82"/>
    </row>
    <row r="15" spans="2:14" ht="15" thickBot="1" x14ac:dyDescent="0.35">
      <c r="B15" s="26"/>
      <c r="C15" s="29"/>
      <c r="D15" s="30"/>
      <c r="E15" s="3"/>
      <c r="G15" s="7"/>
      <c r="H15" s="60"/>
      <c r="I15" s="7"/>
      <c r="J15" s="7"/>
      <c r="K15" s="60"/>
      <c r="N15" s="60"/>
    </row>
    <row r="16" spans="2:14" ht="16.350000000000001" customHeight="1" x14ac:dyDescent="0.3">
      <c r="B16" s="36"/>
      <c r="C16" s="4"/>
      <c r="D16" s="5"/>
      <c r="E16" s="3"/>
      <c r="G16" s="58"/>
      <c r="H16" s="61"/>
      <c r="I16" s="7"/>
      <c r="J16" s="58"/>
      <c r="K16" s="61"/>
      <c r="N16" s="95"/>
    </row>
    <row r="17" spans="2:14" ht="8.25" customHeight="1" thickBot="1" x14ac:dyDescent="0.35">
      <c r="B17" s="35"/>
      <c r="C17" s="34"/>
      <c r="D17" s="34"/>
      <c r="E17" s="3"/>
      <c r="G17" s="7"/>
      <c r="H17" s="7"/>
      <c r="I17" s="7"/>
      <c r="J17" s="7"/>
      <c r="K17" s="7"/>
    </row>
    <row r="18" spans="2:14" x14ac:dyDescent="0.3">
      <c r="B18" s="162"/>
      <c r="C18" s="40"/>
      <c r="D18" s="40"/>
      <c r="E18" s="164"/>
      <c r="G18" s="62"/>
      <c r="H18" s="63"/>
      <c r="I18" s="7"/>
      <c r="J18" s="62"/>
      <c r="K18" s="63"/>
      <c r="N18" s="82"/>
    </row>
    <row r="19" spans="2:14" ht="30" customHeight="1" thickBot="1" x14ac:dyDescent="0.35">
      <c r="B19" s="163"/>
      <c r="C19" s="41"/>
      <c r="D19" s="41"/>
      <c r="E19" s="165"/>
      <c r="G19" s="69"/>
      <c r="H19" s="7"/>
      <c r="I19" s="7"/>
      <c r="J19" s="69"/>
      <c r="K19" s="7"/>
      <c r="M19" s="99"/>
    </row>
    <row r="20" spans="2:14" x14ac:dyDescent="0.3">
      <c r="B20" s="13"/>
      <c r="C20" s="14"/>
      <c r="D20" s="14"/>
      <c r="E20" s="15"/>
      <c r="G20" s="7"/>
      <c r="H20" s="64"/>
      <c r="I20" s="7"/>
      <c r="J20" s="7"/>
      <c r="K20" s="64"/>
      <c r="N20" s="82"/>
    </row>
    <row r="21" spans="2:14" x14ac:dyDescent="0.3">
      <c r="B21" s="16"/>
      <c r="C21" s="17"/>
      <c r="D21" s="18"/>
      <c r="E21" s="19"/>
      <c r="G21" s="7"/>
      <c r="H21" s="7"/>
      <c r="I21" s="7"/>
      <c r="J21" s="7"/>
      <c r="K21" s="7"/>
    </row>
    <row r="22" spans="2:14" x14ac:dyDescent="0.3">
      <c r="B22" s="16"/>
      <c r="C22" s="17"/>
      <c r="D22" s="18"/>
      <c r="E22" s="19"/>
      <c r="G22" s="65"/>
      <c r="H22" s="66"/>
      <c r="I22" s="7"/>
      <c r="J22" s="65"/>
      <c r="K22" s="66"/>
      <c r="M22" s="93"/>
      <c r="N22" s="98"/>
    </row>
    <row r="23" spans="2:14" x14ac:dyDescent="0.3">
      <c r="B23" s="16"/>
      <c r="C23" s="17"/>
      <c r="D23" s="18"/>
      <c r="E23" s="19"/>
      <c r="G23" s="7"/>
      <c r="H23" s="7"/>
      <c r="I23" s="7"/>
      <c r="J23" s="7"/>
      <c r="K23" s="7"/>
    </row>
    <row r="24" spans="2:14" x14ac:dyDescent="0.3">
      <c r="B24" s="16"/>
      <c r="C24" s="17"/>
      <c r="D24" s="18"/>
      <c r="E24" s="19"/>
      <c r="G24" s="7"/>
      <c r="H24" s="7"/>
      <c r="I24" s="7"/>
      <c r="J24" s="7"/>
      <c r="K24" s="7"/>
    </row>
    <row r="25" spans="2:14" x14ac:dyDescent="0.3">
      <c r="B25" s="16"/>
      <c r="C25" s="17"/>
      <c r="D25" s="18"/>
      <c r="E25" s="19"/>
      <c r="G25" s="73"/>
      <c r="H25" s="74"/>
      <c r="I25" s="7"/>
      <c r="J25" s="67"/>
      <c r="K25" s="68"/>
      <c r="M25" s="96"/>
      <c r="N25" s="97"/>
    </row>
    <row r="26" spans="2:14" x14ac:dyDescent="0.3">
      <c r="B26" s="16"/>
      <c r="C26" s="17"/>
      <c r="D26" s="18"/>
      <c r="E26" s="19"/>
    </row>
    <row r="27" spans="2:14" x14ac:dyDescent="0.3">
      <c r="B27" s="16"/>
      <c r="C27" s="17"/>
      <c r="D27" s="18"/>
      <c r="E27" s="19"/>
      <c r="G27" s="88"/>
    </row>
    <row r="28" spans="2:14" ht="15" thickBot="1" x14ac:dyDescent="0.35">
      <c r="B28" s="20"/>
      <c r="C28" s="21"/>
      <c r="D28" s="22"/>
      <c r="E28" s="23"/>
    </row>
    <row r="29" spans="2:14" ht="6" customHeight="1" x14ac:dyDescent="0.3">
      <c r="B29" s="8"/>
      <c r="C29" s="9"/>
      <c r="D29" s="10"/>
      <c r="E29" s="11"/>
    </row>
    <row r="30" spans="2:14" hidden="1" x14ac:dyDescent="0.3">
      <c r="B30" s="7"/>
      <c r="C30" s="7"/>
      <c r="D30" s="7"/>
      <c r="E30" s="7"/>
    </row>
    <row r="31" spans="2:14" x14ac:dyDescent="0.3">
      <c r="B31" s="166"/>
      <c r="C31" s="166"/>
      <c r="D31" s="166"/>
      <c r="E31" s="166"/>
    </row>
    <row r="32" spans="2:14" ht="21" customHeight="1" x14ac:dyDescent="0.45">
      <c r="G32" s="78"/>
      <c r="H32" s="77"/>
    </row>
    <row r="33" spans="2:8" ht="8.25" customHeight="1" x14ac:dyDescent="0.45">
      <c r="B33" s="83"/>
      <c r="C33" s="84"/>
      <c r="G33" s="77"/>
      <c r="H33" s="77"/>
    </row>
    <row r="34" spans="2:8" ht="17.25" customHeight="1" x14ac:dyDescent="0.35">
      <c r="B34" s="84"/>
      <c r="C34" s="84"/>
      <c r="G34" s="79"/>
      <c r="H34" s="80"/>
    </row>
    <row r="35" spans="2:8" ht="17.25" customHeight="1" x14ac:dyDescent="0.35">
      <c r="B35" s="84"/>
      <c r="C35" s="84"/>
      <c r="G35" s="79"/>
      <c r="H35" s="92"/>
    </row>
    <row r="36" spans="2:8" ht="18" x14ac:dyDescent="0.35">
      <c r="B36" s="85"/>
      <c r="C36" s="86"/>
      <c r="G36" s="79"/>
      <c r="H36" s="80"/>
    </row>
    <row r="37" spans="2:8" ht="18" x14ac:dyDescent="0.35">
      <c r="B37" s="85"/>
      <c r="C37" s="86"/>
      <c r="G37" s="79"/>
      <c r="H37" s="81"/>
    </row>
    <row r="38" spans="2:8" ht="18" x14ac:dyDescent="0.35">
      <c r="B38" s="85"/>
      <c r="C38" s="87"/>
    </row>
  </sheetData>
  <sheetProtection selectLockedCells="1"/>
  <mergeCells count="6">
    <mergeCell ref="B18:B19"/>
    <mergeCell ref="E18:E19"/>
    <mergeCell ref="B31:E31"/>
    <mergeCell ref="C13:D13"/>
    <mergeCell ref="B1:E1"/>
    <mergeCell ref="C4:E4"/>
  </mergeCells>
  <printOptions horizontalCentered="1"/>
  <pageMargins left="0.4" right="0.4" top="0.5" bottom="0.5" header="0.3" footer="0.3"/>
  <pageSetup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'Premium Per Cwt. Data '!$G$2:$G$16</xm:f>
          </x14:formula1>
          <xm:sqref>C13</xm:sqref>
        </x14:dataValidation>
        <x14:dataValidation type="list" allowBlank="1" showInputMessage="1" showErrorMessage="1" xr:uid="{00000000-0002-0000-0000-000001000000}">
          <x14:formula1>
            <xm:f>Sheet1!$A$1:$A$9</xm:f>
          </x14:formula1>
          <xm:sqref>H14</xm:sqref>
        </x14:dataValidation>
        <x14:dataValidation type="list" allowBlank="1" showInputMessage="1" showErrorMessage="1" xr:uid="{00000000-0002-0000-0000-000002000000}">
          <x14:formula1>
            <xm:f>Sheet1!$B$1:$B$2</xm:f>
          </x14:formula1>
          <xm:sqref>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9"/>
  <sheetViews>
    <sheetView workbookViewId="0">
      <selection activeCell="B1" sqref="B1"/>
    </sheetView>
  </sheetViews>
  <sheetFormatPr defaultRowHeight="14.4" x14ac:dyDescent="0.3"/>
  <cols>
    <col min="1" max="1" width="9.109375" style="82"/>
  </cols>
  <sheetData>
    <row r="1" spans="1:2" x14ac:dyDescent="0.3">
      <c r="A1" s="82">
        <v>4</v>
      </c>
      <c r="B1" s="90">
        <v>0</v>
      </c>
    </row>
    <row r="2" spans="1:2" x14ac:dyDescent="0.3">
      <c r="A2" s="82">
        <v>4.5</v>
      </c>
      <c r="B2" s="91">
        <v>100</v>
      </c>
    </row>
    <row r="3" spans="1:2" x14ac:dyDescent="0.3">
      <c r="A3" s="82">
        <v>5</v>
      </c>
    </row>
    <row r="4" spans="1:2" x14ac:dyDescent="0.3">
      <c r="A4" s="82">
        <v>5.5</v>
      </c>
    </row>
    <row r="5" spans="1:2" x14ac:dyDescent="0.3">
      <c r="A5" s="82">
        <v>6</v>
      </c>
    </row>
    <row r="6" spans="1:2" x14ac:dyDescent="0.3">
      <c r="A6" s="82">
        <v>6.5</v>
      </c>
    </row>
    <row r="7" spans="1:2" x14ac:dyDescent="0.3">
      <c r="A7" s="82">
        <v>7</v>
      </c>
    </row>
    <row r="8" spans="1:2" x14ac:dyDescent="0.3">
      <c r="A8" s="82">
        <v>7.5</v>
      </c>
    </row>
    <row r="9" spans="1:2" x14ac:dyDescent="0.3">
      <c r="A9" s="82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3"/>
  </sheetPr>
  <dimension ref="A1:Z70"/>
  <sheetViews>
    <sheetView showGridLines="0" tabSelected="1" zoomScaleNormal="100" workbookViewId="0">
      <selection activeCell="E4" sqref="E4:H4"/>
    </sheetView>
  </sheetViews>
  <sheetFormatPr defaultRowHeight="15" customHeight="1" x14ac:dyDescent="0.3"/>
  <cols>
    <col min="1" max="1" width="21.88671875" customWidth="1"/>
    <col min="2" max="2" width="9.44140625" customWidth="1"/>
    <col min="3" max="3" width="10.109375" customWidth="1"/>
    <col min="4" max="4" width="2.6640625" customWidth="1"/>
    <col min="5" max="5" width="13" customWidth="1"/>
    <col min="6" max="6" width="11" customWidth="1"/>
    <col min="7" max="7" width="11.33203125" customWidth="1"/>
    <col min="8" max="8" width="9.6640625" customWidth="1"/>
    <col min="9" max="9" width="2.6640625" customWidth="1"/>
    <col min="10" max="10" width="17.33203125" customWidth="1"/>
    <col min="11" max="11" width="8.44140625" customWidth="1"/>
    <col min="12" max="12" width="12.109375" customWidth="1"/>
    <col min="13" max="13" width="2.6640625" customWidth="1"/>
    <col min="14" max="14" width="31" customWidth="1"/>
    <col min="15" max="15" width="15.6640625" customWidth="1"/>
    <col min="16" max="16" width="2.6640625" customWidth="1"/>
    <col min="17" max="17" width="32" customWidth="1"/>
    <col min="18" max="18" width="15.6640625" customWidth="1"/>
    <col min="19" max="19" width="11.6640625" customWidth="1"/>
    <col min="20" max="20" width="15.5546875" customWidth="1"/>
    <col min="21" max="21" width="16.44140625" customWidth="1"/>
    <col min="22" max="22" width="11.6640625" customWidth="1"/>
    <col min="23" max="23" width="17.5546875" customWidth="1"/>
    <col min="24" max="24" width="30.88671875" customWidth="1"/>
    <col min="25" max="25" width="11.6640625" customWidth="1"/>
    <col min="26" max="26" width="15.6640625" customWidth="1"/>
  </cols>
  <sheetData>
    <row r="1" spans="1:26" ht="18" customHeight="1" x14ac:dyDescent="0.4">
      <c r="A1" s="195" t="s">
        <v>39</v>
      </c>
      <c r="B1" s="196"/>
      <c r="C1" s="196"/>
      <c r="D1" s="196"/>
      <c r="E1" s="196"/>
      <c r="F1" s="196"/>
      <c r="G1" s="196"/>
      <c r="H1" s="196"/>
      <c r="I1" s="144"/>
      <c r="J1" s="7"/>
      <c r="K1" s="7"/>
      <c r="L1" s="105"/>
      <c r="M1" s="106"/>
      <c r="N1" s="106"/>
      <c r="O1" s="106"/>
      <c r="P1" s="106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2.75" customHeight="1" x14ac:dyDescent="0.4">
      <c r="A2" s="37"/>
      <c r="B2" s="142"/>
      <c r="C2" s="38"/>
      <c r="D2" s="38"/>
      <c r="E2" s="38"/>
      <c r="F2" s="38"/>
      <c r="G2" s="38"/>
      <c r="H2" s="38"/>
      <c r="I2" s="38"/>
      <c r="J2" s="7"/>
      <c r="K2" s="7"/>
      <c r="L2" s="106"/>
      <c r="M2" s="106"/>
      <c r="N2" s="106"/>
      <c r="O2" s="106"/>
      <c r="P2" s="106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15" customHeight="1" x14ac:dyDescent="0.3">
      <c r="A3" s="176" t="s">
        <v>52</v>
      </c>
      <c r="B3" s="177"/>
      <c r="C3" s="177"/>
      <c r="D3" s="145"/>
      <c r="E3" s="197"/>
      <c r="F3" s="198"/>
      <c r="G3" s="198"/>
      <c r="H3" s="199"/>
      <c r="I3" s="146"/>
      <c r="J3" s="7"/>
      <c r="K3" s="7"/>
      <c r="L3" s="107"/>
      <c r="M3" s="107"/>
      <c r="N3" s="107"/>
      <c r="O3" s="107"/>
      <c r="P3" s="106"/>
      <c r="Q3" s="84"/>
      <c r="R3" s="108"/>
      <c r="S3" s="84"/>
      <c r="T3" s="84"/>
      <c r="U3" s="108"/>
      <c r="V3" s="84"/>
      <c r="W3" s="84"/>
      <c r="X3" s="108"/>
      <c r="Y3" s="84"/>
      <c r="Z3" s="84"/>
    </row>
    <row r="4" spans="1:26" ht="15" customHeight="1" x14ac:dyDescent="0.3">
      <c r="A4" s="176" t="s">
        <v>53</v>
      </c>
      <c r="B4" s="177"/>
      <c r="C4" s="177"/>
      <c r="D4" s="145"/>
      <c r="E4" s="197"/>
      <c r="F4" s="198"/>
      <c r="G4" s="198"/>
      <c r="H4" s="199"/>
      <c r="I4" s="146"/>
      <c r="J4" s="7"/>
      <c r="K4" s="7"/>
      <c r="L4" s="106"/>
      <c r="M4" s="109"/>
      <c r="N4" s="106"/>
      <c r="O4" s="106"/>
      <c r="P4" s="109"/>
      <c r="Q4" s="84"/>
      <c r="R4" s="84"/>
      <c r="S4" s="109"/>
      <c r="T4" s="84"/>
      <c r="U4" s="84"/>
      <c r="V4" s="109"/>
      <c r="W4" s="84"/>
      <c r="X4" s="84"/>
      <c r="Y4" s="109"/>
      <c r="Z4" s="84"/>
    </row>
    <row r="5" spans="1:26" ht="15" customHeight="1" x14ac:dyDescent="0.3">
      <c r="A5" s="176" t="s">
        <v>54</v>
      </c>
      <c r="B5" s="177"/>
      <c r="C5" s="177"/>
      <c r="D5" s="145"/>
      <c r="E5" s="197"/>
      <c r="F5" s="198"/>
      <c r="G5" s="198"/>
      <c r="H5" s="199"/>
      <c r="I5" s="146"/>
      <c r="J5" s="7"/>
      <c r="K5" s="7"/>
      <c r="L5" s="106"/>
      <c r="M5" s="110"/>
      <c r="N5" s="106"/>
      <c r="O5" s="106"/>
      <c r="P5" s="110"/>
      <c r="Q5" s="84"/>
      <c r="R5" s="84"/>
      <c r="S5" s="110"/>
      <c r="T5" s="84"/>
      <c r="U5" s="84"/>
      <c r="V5" s="110"/>
      <c r="W5" s="84"/>
      <c r="X5" s="84"/>
      <c r="Y5" s="110"/>
      <c r="Z5" s="84"/>
    </row>
    <row r="6" spans="1:26" ht="15" customHeight="1" x14ac:dyDescent="0.3">
      <c r="A6" s="176" t="s">
        <v>43</v>
      </c>
      <c r="B6" s="177"/>
      <c r="C6" s="177"/>
      <c r="D6" s="177"/>
      <c r="E6" s="211">
        <v>3075953</v>
      </c>
      <c r="F6" s="212"/>
      <c r="G6" s="213"/>
      <c r="H6" s="7" t="s">
        <v>6</v>
      </c>
      <c r="I6" s="38"/>
      <c r="J6" s="7"/>
      <c r="K6" s="7"/>
      <c r="L6" s="111"/>
      <c r="M6" s="112"/>
      <c r="N6" s="106"/>
      <c r="O6" s="111"/>
      <c r="P6" s="112"/>
      <c r="Q6" s="84"/>
      <c r="R6" s="84"/>
      <c r="S6" s="113"/>
      <c r="T6" s="84"/>
      <c r="U6" s="84"/>
      <c r="V6" s="113"/>
      <c r="W6" s="84"/>
      <c r="X6" s="84"/>
      <c r="Y6" s="113"/>
      <c r="Z6" s="84"/>
    </row>
    <row r="7" spans="1:26" ht="15" customHeight="1" x14ac:dyDescent="0.3">
      <c r="A7" s="189" t="s">
        <v>44</v>
      </c>
      <c r="B7" s="190"/>
      <c r="C7" s="190"/>
      <c r="D7" s="190"/>
      <c r="E7" s="214" t="s">
        <v>37</v>
      </c>
      <c r="F7" s="215"/>
      <c r="G7" s="216"/>
      <c r="H7" s="7"/>
      <c r="I7" s="38"/>
      <c r="J7" s="7"/>
      <c r="K7" s="7"/>
      <c r="L7" s="106"/>
      <c r="M7" s="112"/>
      <c r="N7" s="106"/>
      <c r="O7" s="106"/>
      <c r="P7" s="112"/>
      <c r="Q7" s="84"/>
      <c r="R7" s="84"/>
      <c r="S7" s="113"/>
      <c r="T7" s="84"/>
      <c r="U7" s="84"/>
      <c r="V7" s="113"/>
      <c r="W7" s="84"/>
      <c r="X7" s="84"/>
      <c r="Y7" s="113"/>
      <c r="Z7" s="84"/>
    </row>
    <row r="8" spans="1:26" ht="15" customHeight="1" x14ac:dyDescent="0.3">
      <c r="A8" s="176" t="s">
        <v>8</v>
      </c>
      <c r="B8" s="177"/>
      <c r="C8" s="177"/>
      <c r="D8" s="177"/>
      <c r="E8" s="208">
        <v>0.90000000000000024</v>
      </c>
      <c r="F8" s="209"/>
      <c r="G8" s="210"/>
      <c r="H8" s="7"/>
      <c r="I8" s="38"/>
      <c r="J8" s="7"/>
      <c r="K8" s="7"/>
      <c r="L8" s="106"/>
      <c r="M8" s="112"/>
      <c r="N8" s="106"/>
      <c r="O8" s="106"/>
      <c r="P8" s="112"/>
      <c r="Q8" s="84"/>
      <c r="R8" s="84"/>
      <c r="S8" s="113"/>
      <c r="T8" s="84"/>
      <c r="U8" s="84"/>
      <c r="V8" s="113"/>
      <c r="W8" s="84"/>
      <c r="X8" s="84"/>
      <c r="Y8" s="113"/>
      <c r="Z8" s="84"/>
    </row>
    <row r="9" spans="1:26" ht="15" customHeight="1" x14ac:dyDescent="0.3">
      <c r="A9" s="176" t="s">
        <v>7</v>
      </c>
      <c r="B9" s="177"/>
      <c r="C9" s="177"/>
      <c r="D9" s="177"/>
      <c r="E9" s="204">
        <f>ROUND(E6*E8,0)</f>
        <v>2768358</v>
      </c>
      <c r="F9" s="205"/>
      <c r="G9" s="206"/>
      <c r="H9" s="7" t="s">
        <v>6</v>
      </c>
      <c r="I9" s="38"/>
      <c r="J9" s="7"/>
      <c r="K9" s="7"/>
      <c r="L9" s="106"/>
      <c r="M9" s="106"/>
      <c r="N9" s="106"/>
      <c r="O9" s="106"/>
      <c r="P9" s="106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15" customHeight="1" x14ac:dyDescent="0.3">
      <c r="A10" s="176" t="s">
        <v>11</v>
      </c>
      <c r="B10" s="177"/>
      <c r="C10" s="177"/>
      <c r="D10" s="147"/>
      <c r="E10" s="204">
        <f>ROUND(E9/100,0)</f>
        <v>27684</v>
      </c>
      <c r="F10" s="205"/>
      <c r="G10" s="206"/>
      <c r="H10" s="7" t="s">
        <v>5</v>
      </c>
      <c r="I10" s="38"/>
      <c r="J10" s="7"/>
      <c r="K10" s="7"/>
      <c r="L10" s="106"/>
      <c r="M10" s="148"/>
      <c r="N10" s="106"/>
      <c r="O10" s="106"/>
      <c r="P10" s="102"/>
      <c r="Q10" s="84"/>
      <c r="R10" s="84"/>
      <c r="S10" s="102"/>
      <c r="T10" s="84"/>
      <c r="U10" s="84"/>
      <c r="V10" s="102"/>
      <c r="W10" s="84"/>
      <c r="X10" s="84"/>
      <c r="Y10" s="102"/>
      <c r="Z10" s="84"/>
    </row>
    <row r="11" spans="1:26" ht="12.75" customHeight="1" thickBot="1" x14ac:dyDescent="0.35">
      <c r="A11" s="39"/>
      <c r="B11" s="38"/>
      <c r="C11" s="38"/>
      <c r="D11" s="38"/>
      <c r="E11" s="38"/>
      <c r="F11" s="38"/>
      <c r="G11" s="38"/>
      <c r="H11" s="38"/>
      <c r="I11" s="38"/>
      <c r="J11" s="7"/>
      <c r="K11" s="7"/>
      <c r="L11" s="111"/>
      <c r="M11" s="114"/>
      <c r="N11" s="106"/>
      <c r="O11" s="111"/>
      <c r="P11" s="114"/>
      <c r="Q11" s="84"/>
      <c r="R11" s="84"/>
      <c r="S11" s="115"/>
      <c r="T11" s="84"/>
      <c r="U11" s="84"/>
      <c r="V11" s="115"/>
      <c r="W11" s="84"/>
      <c r="X11" s="84"/>
      <c r="Y11" s="115"/>
      <c r="Z11" s="84"/>
    </row>
    <row r="12" spans="1:26" ht="12.75" customHeight="1" x14ac:dyDescent="0.3">
      <c r="A12" s="200" t="s">
        <v>10</v>
      </c>
      <c r="B12" s="201"/>
      <c r="C12" s="201"/>
      <c r="D12" s="201"/>
      <c r="E12" s="40" t="s">
        <v>1</v>
      </c>
      <c r="F12" s="40"/>
      <c r="G12" s="40" t="s">
        <v>9</v>
      </c>
      <c r="H12" s="164" t="s">
        <v>3</v>
      </c>
      <c r="I12" s="7"/>
      <c r="J12" s="7"/>
      <c r="K12" s="7"/>
      <c r="L12" s="106"/>
      <c r="M12" s="106"/>
      <c r="N12" s="106"/>
      <c r="O12" s="106"/>
      <c r="P12" s="106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spans="1:26" ht="30.75" customHeight="1" x14ac:dyDescent="0.3">
      <c r="A13" s="202"/>
      <c r="B13" s="203"/>
      <c r="C13" s="203"/>
      <c r="D13" s="203"/>
      <c r="E13" s="161" t="s">
        <v>12</v>
      </c>
      <c r="F13" s="161"/>
      <c r="G13" s="161" t="s">
        <v>13</v>
      </c>
      <c r="H13" s="207"/>
      <c r="I13" s="7"/>
      <c r="J13" s="7"/>
      <c r="K13" s="7"/>
      <c r="L13" s="116"/>
      <c r="M13" s="117"/>
      <c r="N13" s="106"/>
      <c r="O13" s="116"/>
      <c r="P13" s="117"/>
      <c r="Q13" s="84"/>
      <c r="R13" s="84"/>
      <c r="S13" s="103"/>
      <c r="T13" s="84"/>
      <c r="U13" s="84"/>
      <c r="V13" s="103"/>
      <c r="W13" s="84"/>
      <c r="X13" s="84"/>
      <c r="Y13" s="103"/>
      <c r="Z13" s="84"/>
    </row>
    <row r="14" spans="1:26" ht="12.75" customHeight="1" x14ac:dyDescent="0.3">
      <c r="A14" s="191">
        <v>4</v>
      </c>
      <c r="B14" s="192"/>
      <c r="C14" s="192"/>
      <c r="D14" s="193"/>
      <c r="E14" s="14" t="s">
        <v>4</v>
      </c>
      <c r="F14" s="14"/>
      <c r="G14" s="14" t="s">
        <v>4</v>
      </c>
      <c r="H14" s="15">
        <f>_xlfn.IFS($I$11=$A$23,$E$23,$I$11=#REF!,#REF!,$I$11=#REF!,#REF!,$I$11=$A$22,$E$22,$I$11=$A$21,$E$21,$I$11=$A$20,$E$20,$I$11=$A$19,$E$19,$I$11=$A$18,$E$18,$I$11=$A$17,$E$17)</f>
        <v>0</v>
      </c>
      <c r="I14" s="7"/>
      <c r="J14" s="7"/>
      <c r="K14" s="7"/>
      <c r="L14" s="118"/>
      <c r="M14" s="106"/>
      <c r="N14" s="106"/>
      <c r="O14" s="118"/>
      <c r="P14" s="106"/>
      <c r="Q14" s="84"/>
      <c r="R14" s="119"/>
      <c r="S14" s="84"/>
      <c r="T14" s="84"/>
      <c r="U14" s="119"/>
      <c r="V14" s="84"/>
      <c r="W14" s="84"/>
      <c r="X14" s="119"/>
      <c r="Y14" s="84"/>
      <c r="Z14" s="84"/>
    </row>
    <row r="15" spans="1:26" ht="12.75" customHeight="1" x14ac:dyDescent="0.3">
      <c r="A15" s="178">
        <v>4.5</v>
      </c>
      <c r="B15" s="179"/>
      <c r="C15" s="179"/>
      <c r="D15" s="180"/>
      <c r="E15" s="17" t="str">
        <f>IF('Premium Per Cwt. Data '!C5="none","None",IF($E$9&gt;5000000,ROUND(50000*'Premium Per Cwt. Data '!C5,0),ROUND($E$10*'Premium Per Cwt. Data '!C5,0)))</f>
        <v>None</v>
      </c>
      <c r="F15" s="17"/>
      <c r="G15" s="18">
        <f>IF($E$9&gt;5000000,ROUND(((($E$9-5000000)/100)*'Premium Per Cwt. Data '!D5),0),0)</f>
        <v>0</v>
      </c>
      <c r="H15" s="19">
        <f>IF(E15="None",G15,E15+G15)</f>
        <v>0</v>
      </c>
      <c r="I15" s="7"/>
      <c r="J15" s="7"/>
      <c r="K15" s="7"/>
      <c r="L15" s="106"/>
      <c r="M15" s="120"/>
      <c r="N15" s="106"/>
      <c r="O15" s="106"/>
      <c r="P15" s="120"/>
      <c r="Q15" s="84"/>
      <c r="R15" s="84"/>
      <c r="S15" s="103"/>
      <c r="T15" s="84"/>
      <c r="U15" s="84"/>
      <c r="V15" s="103"/>
      <c r="W15" s="84"/>
      <c r="X15" s="84"/>
      <c r="Y15" s="103"/>
      <c r="Z15" s="84"/>
    </row>
    <row r="16" spans="1:26" ht="12.75" customHeight="1" x14ac:dyDescent="0.3">
      <c r="A16" s="178">
        <v>5</v>
      </c>
      <c r="B16" s="179"/>
      <c r="C16" s="179"/>
      <c r="D16" s="180"/>
      <c r="E16" s="17" t="str">
        <f>IF('Premium Per Cwt. Data '!C6="none","None",IF($E$9&gt;5000000,ROUND(50000*'Premium Per Cwt. Data '!C6,0),ROUND($E$10*'Premium Per Cwt. Data '!C6,0)))</f>
        <v>None</v>
      </c>
      <c r="F16" s="17"/>
      <c r="G16" s="18">
        <f>IF($E$9&gt;5000000,ROUND(((($E$9-5000000)/100)*'Premium Per Cwt. Data '!D6),0),0)</f>
        <v>0</v>
      </c>
      <c r="H16" s="19">
        <f>IF(E16="None",G16,E16+G16)</f>
        <v>0</v>
      </c>
      <c r="I16" s="7"/>
      <c r="J16" s="7"/>
      <c r="K16" s="7"/>
      <c r="L16" s="106"/>
      <c r="M16" s="106"/>
      <c r="N16" s="106"/>
      <c r="O16" s="106"/>
      <c r="P16" s="106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ht="12.75" customHeight="1" x14ac:dyDescent="0.3">
      <c r="A17" s="178">
        <v>5.5</v>
      </c>
      <c r="B17" s="179"/>
      <c r="C17" s="179"/>
      <c r="D17" s="180"/>
      <c r="E17" s="17">
        <f>IF($E$9&gt;5000000,ROUND(50000*'Premium Per Cwt. Data '!C7,0),ROUND($E$10*'Premium Per Cwt. Data '!C7,0))</f>
        <v>249</v>
      </c>
      <c r="F17" s="17"/>
      <c r="G17" s="18">
        <f>IF($E$9&gt;5000000,ROUND(((($E$9-5000000)/100)*'Premium Per Cwt. Data '!D7),0),0)</f>
        <v>0</v>
      </c>
      <c r="H17" s="19">
        <f t="shared" ref="H17:H22" si="0">E17+G17</f>
        <v>249</v>
      </c>
      <c r="I17" s="7"/>
      <c r="J17" s="7"/>
      <c r="K17" s="7"/>
      <c r="L17" s="121"/>
      <c r="M17" s="122"/>
      <c r="N17" s="106"/>
      <c r="O17" s="121"/>
      <c r="P17" s="122"/>
      <c r="Q17" s="84"/>
      <c r="R17" s="108"/>
      <c r="S17" s="104"/>
      <c r="T17" s="84"/>
      <c r="U17" s="108"/>
      <c r="V17" s="104"/>
      <c r="W17" s="84"/>
      <c r="X17" s="108"/>
      <c r="Y17" s="104"/>
      <c r="Z17" s="84"/>
    </row>
    <row r="18" spans="1:26" ht="12.75" customHeight="1" x14ac:dyDescent="0.3">
      <c r="A18" s="178">
        <v>6</v>
      </c>
      <c r="B18" s="179"/>
      <c r="C18" s="179"/>
      <c r="D18" s="180"/>
      <c r="E18" s="17">
        <f>IF($E$9&gt;5000000,ROUND(50000*'Premium Per Cwt. Data '!C8,0),ROUND($E$10*'Premium Per Cwt. Data '!C8,0))</f>
        <v>443</v>
      </c>
      <c r="F18" s="17"/>
      <c r="G18" s="18">
        <f>IF($E$9&gt;5000000,ROUND(((($E$9-5000000)/100)*'Premium Per Cwt. Data '!D8),0),0)</f>
        <v>0</v>
      </c>
      <c r="H18" s="19">
        <f t="shared" si="0"/>
        <v>443</v>
      </c>
      <c r="I18" s="7"/>
      <c r="J18" s="7"/>
      <c r="K18" s="7"/>
      <c r="L18" s="106"/>
      <c r="M18" s="106"/>
      <c r="N18" s="106"/>
      <c r="O18" s="106"/>
      <c r="P18" s="106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ht="12.75" customHeight="1" x14ac:dyDescent="0.3">
      <c r="A19" s="178">
        <v>6.5</v>
      </c>
      <c r="B19" s="179"/>
      <c r="C19" s="179"/>
      <c r="D19" s="180"/>
      <c r="E19" s="17">
        <f>IF($E$9&gt;5000000,ROUND(50000*'Premium Per Cwt. Data '!C9,0),ROUND($E$10*'Premium Per Cwt. Data '!C9,0))</f>
        <v>1107</v>
      </c>
      <c r="F19" s="17"/>
      <c r="G19" s="18">
        <f>IF($E$9&gt;5000000,ROUND(((($E$9-5000000)/100)*'Premium Per Cwt. Data '!D9),0),0)</f>
        <v>0</v>
      </c>
      <c r="H19" s="19">
        <f t="shared" si="0"/>
        <v>1107</v>
      </c>
      <c r="I19" s="7"/>
      <c r="J19" s="7"/>
      <c r="K19" s="7"/>
      <c r="L19" s="106"/>
      <c r="M19" s="106"/>
      <c r="N19" s="106"/>
      <c r="O19" s="106"/>
      <c r="P19" s="106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ht="12.75" customHeight="1" x14ac:dyDescent="0.3">
      <c r="A20" s="178">
        <v>7</v>
      </c>
      <c r="B20" s="179"/>
      <c r="C20" s="179"/>
      <c r="D20" s="180"/>
      <c r="E20" s="17">
        <f>IF($E$9&gt;5000000,ROUND(50000*'Premium Per Cwt. Data '!C10,0),ROUND($E$10*'Premium Per Cwt. Data '!C10,0))</f>
        <v>1744</v>
      </c>
      <c r="F20" s="17"/>
      <c r="G20" s="18">
        <f>IF($E$9&gt;5000000,ROUND(((($E$9-5000000)/100)*'Premium Per Cwt. Data '!D10),0),0)</f>
        <v>0</v>
      </c>
      <c r="H20" s="19">
        <f t="shared" si="0"/>
        <v>1744</v>
      </c>
      <c r="I20" s="7"/>
      <c r="J20" s="7"/>
      <c r="K20" s="7"/>
      <c r="L20" s="121"/>
      <c r="M20" s="122"/>
      <c r="N20" s="106"/>
      <c r="O20" s="121"/>
      <c r="P20" s="122"/>
      <c r="Q20" s="84"/>
      <c r="R20" s="108"/>
      <c r="S20" s="104"/>
      <c r="T20" s="84"/>
      <c r="U20" s="108"/>
      <c r="V20" s="104"/>
      <c r="W20" s="84"/>
      <c r="X20" s="108"/>
      <c r="Y20" s="104"/>
      <c r="Z20" s="84"/>
    </row>
    <row r="21" spans="1:26" ht="12.75" customHeight="1" x14ac:dyDescent="0.3">
      <c r="A21" s="178">
        <v>7.5</v>
      </c>
      <c r="B21" s="179"/>
      <c r="C21" s="179"/>
      <c r="D21" s="180"/>
      <c r="E21" s="17">
        <f>IF($E$9&gt;5000000,ROUND(50000*'Premium Per Cwt. Data '!C11,0),ROUND($E$10*'Premium Per Cwt. Data '!C11,0))</f>
        <v>2409</v>
      </c>
      <c r="F21" s="17"/>
      <c r="G21" s="18">
        <f>IF($E$9&gt;5000000,ROUND(((($E$9-5000000)/100)*'Premium Per Cwt. Data '!D11),0),0)</f>
        <v>0</v>
      </c>
      <c r="H21" s="19">
        <f t="shared" si="0"/>
        <v>2409</v>
      </c>
      <c r="I21" s="7"/>
      <c r="J21" s="7"/>
      <c r="K21" s="7"/>
      <c r="L21" s="106"/>
      <c r="M21" s="106"/>
      <c r="N21" s="106"/>
      <c r="O21" s="106"/>
      <c r="P21" s="106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ht="12.75" customHeight="1" thickBot="1" x14ac:dyDescent="0.35">
      <c r="A22" s="185">
        <v>8</v>
      </c>
      <c r="B22" s="186"/>
      <c r="C22" s="186"/>
      <c r="D22" s="187"/>
      <c r="E22" s="21">
        <f>IF($E$9&gt;5000000,ROUND(50000*'Premium Per Cwt. Data '!C12,0),ROUND($E$10*'Premium Per Cwt. Data '!C12,0))</f>
        <v>3931</v>
      </c>
      <c r="F22" s="21"/>
      <c r="G22" s="22">
        <f>IF($E$9&gt;5000000,ROUND(((($E$9-5000000)/100)*'Premium Per Cwt. Data '!D12),0),0)</f>
        <v>0</v>
      </c>
      <c r="H22" s="23">
        <f t="shared" si="0"/>
        <v>3931</v>
      </c>
      <c r="I22" s="7"/>
      <c r="J22" s="7"/>
      <c r="K22" s="7"/>
      <c r="L22" s="88"/>
      <c r="M22" s="7"/>
      <c r="N22" s="7"/>
      <c r="O22" s="7"/>
      <c r="P22" s="7"/>
    </row>
    <row r="23" spans="1:26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26" ht="18" customHeight="1" x14ac:dyDescent="0.45">
      <c r="A24" s="149" t="s">
        <v>42</v>
      </c>
      <c r="B24" s="149"/>
      <c r="C24" s="188"/>
      <c r="D24" s="188"/>
      <c r="E24" s="7"/>
      <c r="F24" s="7"/>
      <c r="G24" s="7"/>
      <c r="H24" s="7"/>
      <c r="I24" s="7"/>
      <c r="J24" s="7"/>
      <c r="K24" s="7"/>
      <c r="L24" s="106"/>
      <c r="M24" s="106"/>
      <c r="N24" s="84"/>
      <c r="O24" s="84"/>
    </row>
    <row r="25" spans="1:26" ht="12.75" customHeight="1" x14ac:dyDescent="0.45">
      <c r="A25" s="150"/>
      <c r="B25" s="150"/>
      <c r="C25" s="181"/>
      <c r="D25" s="181"/>
      <c r="E25" s="7"/>
      <c r="F25" s="7"/>
      <c r="G25" s="7"/>
      <c r="H25" s="7"/>
      <c r="I25" s="7"/>
      <c r="J25" s="7"/>
      <c r="K25" s="7"/>
      <c r="L25" s="151"/>
      <c r="M25" s="106"/>
      <c r="N25" s="84"/>
      <c r="O25" s="84"/>
    </row>
    <row r="26" spans="1:26" ht="12.75" customHeight="1" x14ac:dyDescent="0.35">
      <c r="A26" s="152" t="s">
        <v>46</v>
      </c>
      <c r="B26" s="152"/>
      <c r="C26" s="182">
        <f>SUM(H22)</f>
        <v>3931</v>
      </c>
      <c r="D26" s="182">
        <f>_xlfn.IFS($I$11=$A$23,$E$23,$I$11=#REF!,#REF!,$I$11=#REF!,#REF!,$I$11=$A$22,$E$22,$I$11=$A$21,$E$21,$I$11=$A$20,$E$20,$I$11=$A$19,$E$19,$I$11=$A$18,$E$18,$I$11=$A$17,$E$17)</f>
        <v>0</v>
      </c>
      <c r="E26" s="7"/>
      <c r="F26" s="7"/>
      <c r="G26" s="7"/>
      <c r="H26" s="7"/>
      <c r="I26" s="7"/>
      <c r="J26" s="7"/>
      <c r="K26" s="7"/>
      <c r="L26" s="153"/>
      <c r="M26" s="153"/>
      <c r="N26" s="84"/>
      <c r="O26" s="84"/>
    </row>
    <row r="27" spans="1:26" ht="12.75" customHeight="1" x14ac:dyDescent="0.3">
      <c r="A27" s="152" t="s">
        <v>31</v>
      </c>
      <c r="B27" s="152"/>
      <c r="C27" s="183">
        <v>100</v>
      </c>
      <c r="D27" s="183"/>
      <c r="E27" s="7"/>
      <c r="F27" s="7"/>
      <c r="G27" s="7"/>
      <c r="H27" s="7"/>
      <c r="I27" s="7"/>
      <c r="J27" s="7"/>
      <c r="K27" s="7"/>
      <c r="L27" s="154"/>
      <c r="M27" s="117"/>
      <c r="N27" s="84"/>
      <c r="O27" s="84"/>
    </row>
    <row r="28" spans="1:26" ht="12.75" customHeight="1" x14ac:dyDescent="0.3">
      <c r="A28" s="152" t="s">
        <v>47</v>
      </c>
      <c r="B28" s="152"/>
      <c r="C28" s="184">
        <f>_xlfn.SWITCH(E7,"February",C50,"March",H50,"April",L50,"May",C68,"June",H68)</f>
        <v>12033</v>
      </c>
      <c r="D28" s="184" t="e">
        <f>#REF!+_xlfn.SWITCH(#REF!,"February",D19,"March",H19,"April",L19,"May",O19,"June",R19,"July",U19)</f>
        <v>#REF!</v>
      </c>
      <c r="E28" s="7"/>
      <c r="F28" s="7"/>
      <c r="G28" s="7"/>
      <c r="H28" s="7"/>
      <c r="I28" s="7"/>
      <c r="J28" s="7"/>
      <c r="K28" s="7"/>
      <c r="L28" s="154"/>
      <c r="M28" s="148"/>
      <c r="N28" s="84"/>
      <c r="O28" s="84"/>
    </row>
    <row r="29" spans="1:26" ht="12.75" customHeight="1" x14ac:dyDescent="0.3">
      <c r="A29" s="152" t="s">
        <v>41</v>
      </c>
      <c r="B29" s="152"/>
      <c r="C29" s="194">
        <f>_xlfn.SWITCH(E7,"February",(C26/12)*2,"March",(C26/12)*3,"April",(C26/12)*4,"May",(C26/12)*5,"June",(C26/12)*6,"July",(C26/12)*7)</f>
        <v>1965.5</v>
      </c>
      <c r="D29" s="194">
        <v>484625</v>
      </c>
      <c r="E29" s="7"/>
      <c r="F29" s="7"/>
      <c r="G29" s="7"/>
      <c r="H29" s="7"/>
      <c r="I29" s="7"/>
      <c r="J29" s="7"/>
      <c r="K29" s="7"/>
      <c r="L29" s="154"/>
      <c r="M29" s="117"/>
      <c r="N29" s="84"/>
      <c r="O29" s="84"/>
    </row>
    <row r="30" spans="1:26" ht="12.75" customHeight="1" x14ac:dyDescent="0.3">
      <c r="A30" s="152" t="s">
        <v>45</v>
      </c>
      <c r="B30" s="152"/>
      <c r="C30" s="175">
        <f>ROUND(SUM(C28-C29),0)</f>
        <v>10068</v>
      </c>
      <c r="D30" s="175">
        <v>-137818</v>
      </c>
      <c r="E30" s="7"/>
      <c r="F30" s="7"/>
      <c r="G30" s="7"/>
      <c r="H30" s="7"/>
      <c r="I30" s="7"/>
      <c r="J30" s="7"/>
      <c r="K30" s="7"/>
      <c r="L30" s="154"/>
      <c r="M30" s="120"/>
      <c r="N30" s="84"/>
      <c r="O30" s="84"/>
    </row>
    <row r="31" spans="1:26" ht="12.7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54"/>
      <c r="M31" s="122"/>
      <c r="N31" s="84"/>
      <c r="O31" s="84"/>
    </row>
    <row r="32" spans="1:26" ht="18.75" customHeight="1" x14ac:dyDescent="0.4">
      <c r="A32" s="89" t="s">
        <v>30</v>
      </c>
      <c r="B32" s="89"/>
      <c r="C32" s="7"/>
      <c r="D32" s="100"/>
      <c r="E32" s="7"/>
      <c r="F32" s="7"/>
      <c r="G32" s="7"/>
      <c r="H32" s="7"/>
      <c r="I32" s="7"/>
      <c r="J32" s="7"/>
      <c r="K32" s="7"/>
      <c r="L32" s="100"/>
      <c r="M32" s="7"/>
      <c r="O32" s="101"/>
      <c r="R32" s="101"/>
      <c r="T32" s="84"/>
      <c r="U32" s="84"/>
      <c r="V32" s="84"/>
    </row>
    <row r="33" spans="1:22" ht="12.75" customHeight="1" x14ac:dyDescent="0.3">
      <c r="A33" s="7"/>
      <c r="B33" s="7"/>
      <c r="C33" s="7"/>
      <c r="D33" s="100"/>
      <c r="E33" s="7"/>
      <c r="F33" s="7"/>
      <c r="G33" s="7"/>
      <c r="H33" s="7"/>
      <c r="I33" s="7"/>
      <c r="J33" s="7"/>
      <c r="K33" s="7"/>
      <c r="L33" s="100"/>
      <c r="M33" s="7"/>
      <c r="O33" s="101"/>
      <c r="R33" s="101"/>
      <c r="T33" s="84"/>
      <c r="U33" s="84"/>
      <c r="V33" s="84"/>
    </row>
    <row r="34" spans="1:22" ht="12.75" customHeight="1" x14ac:dyDescent="0.3">
      <c r="A34" s="218" t="s">
        <v>14</v>
      </c>
      <c r="B34" s="218"/>
      <c r="C34" s="218"/>
      <c r="D34" s="123"/>
      <c r="E34" s="217" t="s">
        <v>15</v>
      </c>
      <c r="F34" s="217"/>
      <c r="G34" s="217"/>
      <c r="H34" s="217"/>
      <c r="I34" s="126"/>
      <c r="J34" s="219" t="s">
        <v>32</v>
      </c>
      <c r="K34" s="219"/>
      <c r="L34" s="219"/>
      <c r="M34" s="126"/>
      <c r="T34" s="84"/>
      <c r="U34" s="84"/>
      <c r="V34" s="84"/>
    </row>
    <row r="35" spans="1:22" ht="12.75" customHeight="1" x14ac:dyDescent="0.3">
      <c r="A35" s="124" t="s">
        <v>29</v>
      </c>
      <c r="B35" s="124"/>
      <c r="C35" s="125">
        <f>+E6</f>
        <v>3075953</v>
      </c>
      <c r="D35" s="126"/>
      <c r="E35" s="124" t="s">
        <v>29</v>
      </c>
      <c r="F35" s="124"/>
      <c r="G35" s="124"/>
      <c r="H35" s="125">
        <f>E6</f>
        <v>3075953</v>
      </c>
      <c r="I35" s="126"/>
      <c r="J35" s="124" t="s">
        <v>29</v>
      </c>
      <c r="K35" s="124"/>
      <c r="L35" s="125">
        <f>E6</f>
        <v>3075953</v>
      </c>
      <c r="M35" s="126"/>
      <c r="T35" s="84"/>
      <c r="U35" s="84"/>
      <c r="V35" s="84"/>
    </row>
    <row r="36" spans="1:22" ht="12.75" customHeight="1" x14ac:dyDescent="0.3">
      <c r="A36" s="124" t="s">
        <v>16</v>
      </c>
      <c r="B36" s="124"/>
      <c r="C36" s="127">
        <f>+E8</f>
        <v>0.90000000000000024</v>
      </c>
      <c r="D36" s="126"/>
      <c r="E36" s="124" t="s">
        <v>16</v>
      </c>
      <c r="F36" s="124"/>
      <c r="G36" s="124"/>
      <c r="H36" s="127">
        <f>+E8</f>
        <v>0.90000000000000024</v>
      </c>
      <c r="I36" s="126"/>
      <c r="J36" s="124" t="s">
        <v>16</v>
      </c>
      <c r="K36" s="124"/>
      <c r="L36" s="127">
        <f>E8</f>
        <v>0.90000000000000024</v>
      </c>
      <c r="M36" s="126"/>
      <c r="T36" s="84"/>
      <c r="U36" s="84"/>
      <c r="V36" s="84"/>
    </row>
    <row r="37" spans="1:22" ht="12.75" customHeight="1" x14ac:dyDescent="0.3">
      <c r="A37" s="128" t="s">
        <v>17</v>
      </c>
      <c r="B37" s="128"/>
      <c r="C37" s="129">
        <f>ROUND(C35*C36,0)</f>
        <v>2768358</v>
      </c>
      <c r="D37" s="126"/>
      <c r="E37" s="128" t="s">
        <v>17</v>
      </c>
      <c r="F37" s="128"/>
      <c r="G37" s="124"/>
      <c r="H37" s="129">
        <f>ROUND(H35*H36,0)</f>
        <v>2768358</v>
      </c>
      <c r="I37" s="126"/>
      <c r="J37" s="124" t="s">
        <v>17</v>
      </c>
      <c r="K37" s="124"/>
      <c r="L37" s="129">
        <f>ROUND(L35*L36,0)</f>
        <v>2768358</v>
      </c>
      <c r="M37" s="126"/>
      <c r="T37" s="84"/>
      <c r="U37" s="84"/>
      <c r="V37" s="84"/>
    </row>
    <row r="38" spans="1:22" ht="12.75" customHeight="1" x14ac:dyDescent="0.3">
      <c r="A38" s="124" t="s">
        <v>18</v>
      </c>
      <c r="B38" s="124"/>
      <c r="C38" s="129">
        <f>ROUND(C37/100,0)</f>
        <v>27684</v>
      </c>
      <c r="D38" s="126"/>
      <c r="E38" s="124" t="s">
        <v>18</v>
      </c>
      <c r="F38" s="124"/>
      <c r="G38" s="124"/>
      <c r="H38" s="129">
        <f>ROUND(H37/100,0)</f>
        <v>27684</v>
      </c>
      <c r="I38" s="126"/>
      <c r="J38" s="124" t="s">
        <v>18</v>
      </c>
      <c r="K38" s="124"/>
      <c r="L38" s="129">
        <f>ROUND(L37/100,0)</f>
        <v>27684</v>
      </c>
      <c r="M38" s="126"/>
      <c r="T38" s="84"/>
      <c r="U38" s="84"/>
      <c r="V38" s="84"/>
    </row>
    <row r="39" spans="1:22" ht="12.75" customHeight="1" x14ac:dyDescent="0.3">
      <c r="A39" s="124"/>
      <c r="B39" s="124"/>
      <c r="C39" s="124"/>
      <c r="D39" s="126"/>
      <c r="E39" s="124"/>
      <c r="F39" s="124"/>
      <c r="G39" s="124"/>
      <c r="H39" s="124"/>
      <c r="I39" s="126"/>
      <c r="J39" s="124"/>
      <c r="K39" s="124"/>
      <c r="L39" s="124"/>
      <c r="M39" s="126"/>
      <c r="T39" s="84"/>
      <c r="U39" s="84"/>
      <c r="V39" s="84"/>
    </row>
    <row r="40" spans="1:22" ht="12.75" customHeight="1" x14ac:dyDescent="0.3">
      <c r="A40" s="124" t="s">
        <v>19</v>
      </c>
      <c r="B40" s="124"/>
      <c r="C40" s="130">
        <v>8</v>
      </c>
      <c r="D40" s="126"/>
      <c r="E40" s="124" t="s">
        <v>19</v>
      </c>
      <c r="F40" s="124"/>
      <c r="G40" s="124"/>
      <c r="H40" s="143">
        <f>$C$40</f>
        <v>8</v>
      </c>
      <c r="I40" s="126"/>
      <c r="J40" s="124" t="s">
        <v>19</v>
      </c>
      <c r="K40" s="124"/>
      <c r="L40" s="143">
        <f>$C$40</f>
        <v>8</v>
      </c>
      <c r="M40" s="126"/>
      <c r="T40" s="84"/>
      <c r="U40" s="84"/>
      <c r="V40" s="84"/>
    </row>
    <row r="41" spans="1:22" ht="12.75" customHeight="1" x14ac:dyDescent="0.3">
      <c r="A41" s="124" t="s">
        <v>20</v>
      </c>
      <c r="B41" s="124"/>
      <c r="C41" s="131">
        <v>6.8834900000000001</v>
      </c>
      <c r="D41" s="126"/>
      <c r="E41" s="124" t="s">
        <v>20</v>
      </c>
      <c r="F41" s="124"/>
      <c r="G41" s="124"/>
      <c r="H41" s="131">
        <v>6.76837</v>
      </c>
      <c r="I41" s="126"/>
      <c r="J41" s="124" t="s">
        <v>20</v>
      </c>
      <c r="K41" s="124"/>
      <c r="L41" s="131">
        <v>6.6163499999999997</v>
      </c>
      <c r="M41" s="126"/>
      <c r="T41" s="84"/>
      <c r="U41" s="84"/>
      <c r="V41" s="84"/>
    </row>
    <row r="42" spans="1:22" ht="12.75" customHeight="1" x14ac:dyDescent="0.3">
      <c r="A42" s="128" t="s">
        <v>21</v>
      </c>
      <c r="B42" s="128"/>
      <c r="C42" s="132">
        <f>IF(C40-C41&lt;=0,0,C40-C41)</f>
        <v>1.1165099999999999</v>
      </c>
      <c r="D42" s="126"/>
      <c r="E42" s="128" t="s">
        <v>21</v>
      </c>
      <c r="F42" s="128"/>
      <c r="G42" s="124"/>
      <c r="H42" s="132">
        <f>IF(H40-H41&lt;=0,0,H40-H41)</f>
        <v>1.23163</v>
      </c>
      <c r="I42" s="126"/>
      <c r="J42" s="124" t="s">
        <v>21</v>
      </c>
      <c r="K42" s="124"/>
      <c r="L42" s="132">
        <f>IF(L40-L41&lt;=0,0,L40-L41)</f>
        <v>1.3836500000000003</v>
      </c>
      <c r="M42" s="126"/>
      <c r="T42" s="84"/>
      <c r="U42" s="84"/>
      <c r="V42" s="84"/>
    </row>
    <row r="43" spans="1:22" ht="12.75" customHeight="1" x14ac:dyDescent="0.3">
      <c r="A43" s="133" t="s">
        <v>22</v>
      </c>
      <c r="B43" s="133"/>
      <c r="C43" s="134">
        <f>ROUND((C42*C37/100/12),0)</f>
        <v>2576</v>
      </c>
      <c r="D43" s="126"/>
      <c r="E43" s="133" t="s">
        <v>23</v>
      </c>
      <c r="F43" s="133"/>
      <c r="G43" s="124"/>
      <c r="H43" s="134">
        <f>ROUND((H42*H37/100/12),0)</f>
        <v>2841</v>
      </c>
      <c r="I43" s="126"/>
      <c r="J43" s="124" t="s">
        <v>34</v>
      </c>
      <c r="K43" s="124"/>
      <c r="L43" s="134">
        <f>ROUND((L42*L37/100/12),0)</f>
        <v>3192</v>
      </c>
      <c r="M43" s="126"/>
      <c r="T43" s="84"/>
      <c r="U43" s="84"/>
      <c r="V43" s="84"/>
    </row>
    <row r="44" spans="1:22" ht="12.75" customHeight="1" x14ac:dyDescent="0.3">
      <c r="A44" s="135" t="s">
        <v>24</v>
      </c>
      <c r="B44" s="135"/>
      <c r="C44" s="124"/>
      <c r="D44" s="126"/>
      <c r="E44" s="136" t="s">
        <v>24</v>
      </c>
      <c r="F44" s="136"/>
      <c r="G44" s="124"/>
      <c r="H44" s="124"/>
      <c r="I44" s="126"/>
      <c r="J44" s="135" t="s">
        <v>24</v>
      </c>
      <c r="K44" s="135"/>
      <c r="L44" s="124"/>
      <c r="M44" s="126"/>
      <c r="T44" s="84"/>
      <c r="U44" s="84"/>
      <c r="V44" s="84"/>
    </row>
    <row r="45" spans="1:22" ht="12.75" customHeight="1" x14ac:dyDescent="0.3">
      <c r="A45" s="124" t="s">
        <v>25</v>
      </c>
      <c r="B45" s="124"/>
      <c r="C45" s="134">
        <f>ROUND((C43*0.066),0)</f>
        <v>170</v>
      </c>
      <c r="D45" s="126"/>
      <c r="E45" s="124" t="s">
        <v>25</v>
      </c>
      <c r="F45" s="124"/>
      <c r="G45" s="124"/>
      <c r="H45" s="134">
        <f>ROUND((H43*0.066),0)</f>
        <v>188</v>
      </c>
      <c r="I45" s="126"/>
      <c r="J45" s="124" t="s">
        <v>25</v>
      </c>
      <c r="K45" s="124"/>
      <c r="L45" s="134">
        <f>ROUND((L43*0.066),0)</f>
        <v>211</v>
      </c>
      <c r="M45" s="126"/>
      <c r="T45" s="84"/>
      <c r="U45" s="84"/>
      <c r="V45" s="84"/>
    </row>
    <row r="46" spans="1:22" ht="12.75" customHeight="1" x14ac:dyDescent="0.3">
      <c r="A46" s="124"/>
      <c r="B46" s="124"/>
      <c r="C46" s="124"/>
      <c r="D46" s="126"/>
      <c r="E46" s="124"/>
      <c r="F46" s="124"/>
      <c r="G46" s="124"/>
      <c r="H46" s="124"/>
      <c r="I46" s="126"/>
      <c r="J46" s="124"/>
      <c r="K46" s="124"/>
      <c r="L46" s="124"/>
      <c r="M46" s="126"/>
      <c r="T46" s="84"/>
      <c r="U46" s="84"/>
      <c r="V46" s="84"/>
    </row>
    <row r="47" spans="1:22" ht="12.75" customHeight="1" x14ac:dyDescent="0.3">
      <c r="A47" s="137" t="s">
        <v>26</v>
      </c>
      <c r="B47" s="137"/>
      <c r="C47" s="138">
        <f>ROUND((C43-C45),0)</f>
        <v>2406</v>
      </c>
      <c r="D47" s="126"/>
      <c r="E47" s="137" t="s">
        <v>27</v>
      </c>
      <c r="F47" s="137"/>
      <c r="G47" s="124"/>
      <c r="H47" s="138">
        <f>ROUND((H43-H45),0)</f>
        <v>2653</v>
      </c>
      <c r="I47" s="126"/>
      <c r="J47" s="137" t="s">
        <v>33</v>
      </c>
      <c r="K47" s="137"/>
      <c r="L47" s="138">
        <f>ROUND((L43-L45),0)</f>
        <v>2981</v>
      </c>
      <c r="M47" s="126"/>
      <c r="T47" s="84"/>
      <c r="U47" s="84"/>
      <c r="V47" s="84"/>
    </row>
    <row r="48" spans="1:22" ht="12.75" customHeight="1" x14ac:dyDescent="0.3">
      <c r="A48" s="124"/>
      <c r="B48" s="124"/>
      <c r="C48" s="124"/>
      <c r="D48" s="126"/>
      <c r="E48" s="124"/>
      <c r="F48" s="124"/>
      <c r="G48" s="124"/>
      <c r="H48" s="124"/>
      <c r="I48" s="126"/>
      <c r="J48" s="124"/>
      <c r="K48" s="124"/>
      <c r="L48" s="124"/>
      <c r="M48" s="126"/>
      <c r="T48" s="84"/>
      <c r="U48" s="84"/>
      <c r="V48" s="84"/>
    </row>
    <row r="49" spans="1:22" ht="12.75" customHeight="1" x14ac:dyDescent="0.3">
      <c r="A49" s="124"/>
      <c r="B49" s="124"/>
      <c r="C49" s="124"/>
      <c r="D49" s="126"/>
      <c r="E49" s="124"/>
      <c r="F49" s="124"/>
      <c r="G49" s="124"/>
      <c r="H49" s="124"/>
      <c r="I49" s="126"/>
      <c r="J49" s="124"/>
      <c r="K49" s="124"/>
      <c r="L49" s="124"/>
      <c r="M49" s="126"/>
      <c r="T49" s="84"/>
      <c r="U49" s="84"/>
      <c r="V49" s="84"/>
    </row>
    <row r="50" spans="1:22" ht="12.75" customHeight="1" x14ac:dyDescent="0.3">
      <c r="A50" s="139" t="s">
        <v>28</v>
      </c>
      <c r="B50" s="139"/>
      <c r="C50" s="140">
        <f>C47</f>
        <v>2406</v>
      </c>
      <c r="D50" s="126"/>
      <c r="E50" s="222" t="s">
        <v>48</v>
      </c>
      <c r="F50" s="222"/>
      <c r="G50" s="222"/>
      <c r="H50" s="141">
        <f>H47+C50</f>
        <v>5059</v>
      </c>
      <c r="I50" s="126"/>
      <c r="J50" s="155" t="s">
        <v>49</v>
      </c>
      <c r="K50" s="155"/>
      <c r="L50" s="156">
        <f>L47+H50</f>
        <v>8040</v>
      </c>
      <c r="M50" s="126"/>
      <c r="T50" s="84"/>
      <c r="U50" s="84"/>
      <c r="V50" s="84"/>
    </row>
    <row r="51" spans="1:22" ht="12.7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T51" s="84"/>
      <c r="U51" s="84"/>
      <c r="V51" s="84"/>
    </row>
    <row r="52" spans="1:22" ht="12.75" customHeight="1" x14ac:dyDescent="0.3">
      <c r="A52" s="221" t="s">
        <v>35</v>
      </c>
      <c r="B52" s="221"/>
      <c r="C52" s="221"/>
      <c r="D52" s="126"/>
      <c r="E52" s="220" t="s">
        <v>37</v>
      </c>
      <c r="F52" s="220"/>
      <c r="G52" s="220"/>
      <c r="H52" s="220"/>
      <c r="I52" s="126"/>
      <c r="J52" s="7"/>
      <c r="K52" s="7"/>
      <c r="L52" s="7"/>
      <c r="M52" s="7"/>
      <c r="T52" s="84"/>
      <c r="U52" s="84"/>
      <c r="V52" s="84"/>
    </row>
    <row r="53" spans="1:22" ht="12.75" customHeight="1" x14ac:dyDescent="0.3">
      <c r="A53" s="124" t="s">
        <v>29</v>
      </c>
      <c r="B53" s="124"/>
      <c r="C53" s="125">
        <f>+E6</f>
        <v>3075953</v>
      </c>
      <c r="D53" s="126"/>
      <c r="E53" s="124" t="s">
        <v>29</v>
      </c>
      <c r="F53" s="124"/>
      <c r="G53" s="7"/>
      <c r="H53" s="125">
        <f>+E6</f>
        <v>3075953</v>
      </c>
      <c r="I53" s="126"/>
      <c r="J53" s="7"/>
      <c r="K53" s="7"/>
      <c r="L53" s="7"/>
      <c r="M53" s="7"/>
    </row>
    <row r="54" spans="1:22" ht="12.75" customHeight="1" x14ac:dyDescent="0.3">
      <c r="A54" s="124" t="s">
        <v>16</v>
      </c>
      <c r="B54" s="124"/>
      <c r="C54" s="127">
        <f>E8</f>
        <v>0.90000000000000024</v>
      </c>
      <c r="D54" s="126"/>
      <c r="E54" s="124" t="s">
        <v>16</v>
      </c>
      <c r="F54" s="124"/>
      <c r="G54" s="7"/>
      <c r="H54" s="127">
        <f>E8</f>
        <v>0.90000000000000024</v>
      </c>
      <c r="I54" s="126"/>
      <c r="J54" s="7"/>
      <c r="K54" s="7"/>
      <c r="L54" s="7"/>
      <c r="M54" s="7"/>
    </row>
    <row r="55" spans="1:22" ht="12.75" customHeight="1" x14ac:dyDescent="0.3">
      <c r="A55" s="124" t="s">
        <v>17</v>
      </c>
      <c r="B55" s="124"/>
      <c r="C55" s="129">
        <f>ROUND(C53*C54,0)</f>
        <v>2768358</v>
      </c>
      <c r="D55" s="126"/>
      <c r="E55" s="124" t="s">
        <v>17</v>
      </c>
      <c r="F55" s="124"/>
      <c r="G55" s="7"/>
      <c r="H55" s="129">
        <f>ROUND(H53*H54,0)</f>
        <v>2768358</v>
      </c>
      <c r="I55" s="126"/>
      <c r="J55" s="7"/>
      <c r="K55" s="7"/>
      <c r="L55" s="7"/>
      <c r="M55" s="7"/>
    </row>
    <row r="56" spans="1:22" ht="12.75" customHeight="1" x14ac:dyDescent="0.3">
      <c r="A56" s="124" t="s">
        <v>18</v>
      </c>
      <c r="B56" s="124"/>
      <c r="C56" s="129">
        <f>ROUND(C55/100,0)</f>
        <v>27684</v>
      </c>
      <c r="D56" s="126"/>
      <c r="E56" s="124" t="s">
        <v>18</v>
      </c>
      <c r="F56" s="124"/>
      <c r="G56" s="7"/>
      <c r="H56" s="129">
        <f>ROUND(H55/100,0)</f>
        <v>27684</v>
      </c>
      <c r="I56" s="126"/>
      <c r="J56" s="7"/>
      <c r="K56" s="7"/>
      <c r="L56" s="7"/>
      <c r="M56" s="7"/>
    </row>
    <row r="57" spans="1:22" ht="12.75" customHeight="1" x14ac:dyDescent="0.3">
      <c r="A57" s="124"/>
      <c r="B57" s="124"/>
      <c r="C57" s="124"/>
      <c r="D57" s="126"/>
      <c r="E57" s="124"/>
      <c r="F57" s="124"/>
      <c r="G57" s="7"/>
      <c r="H57" s="124"/>
      <c r="I57" s="126"/>
      <c r="J57" s="7"/>
      <c r="K57" s="7"/>
      <c r="L57" s="7"/>
      <c r="M57" s="7"/>
    </row>
    <row r="58" spans="1:22" ht="12.75" customHeight="1" x14ac:dyDescent="0.3">
      <c r="A58" s="124" t="s">
        <v>19</v>
      </c>
      <c r="B58" s="124"/>
      <c r="C58" s="143">
        <f>$C$40</f>
        <v>8</v>
      </c>
      <c r="D58" s="126"/>
      <c r="E58" s="124" t="s">
        <v>19</v>
      </c>
      <c r="F58" s="124"/>
      <c r="G58" s="7"/>
      <c r="H58" s="143">
        <f>$C$40</f>
        <v>8</v>
      </c>
      <c r="I58" s="126"/>
      <c r="J58" s="7"/>
      <c r="K58" s="7"/>
      <c r="L58" s="7"/>
      <c r="M58" s="7"/>
    </row>
    <row r="59" spans="1:22" ht="12.75" customHeight="1" x14ac:dyDescent="0.3">
      <c r="A59" s="124" t="s">
        <v>20</v>
      </c>
      <c r="B59" s="124"/>
      <c r="C59" s="131">
        <v>6.7809299999999997</v>
      </c>
      <c r="D59" s="126"/>
      <c r="E59" s="124" t="s">
        <v>20</v>
      </c>
      <c r="F59" s="124"/>
      <c r="G59" s="7"/>
      <c r="H59" s="131">
        <v>7.3652100000000003</v>
      </c>
      <c r="I59" s="126"/>
      <c r="J59" s="7"/>
      <c r="K59" s="7"/>
      <c r="L59" s="7"/>
      <c r="M59" s="7"/>
    </row>
    <row r="60" spans="1:22" ht="12.75" customHeight="1" x14ac:dyDescent="0.3">
      <c r="A60" s="124" t="s">
        <v>21</v>
      </c>
      <c r="B60" s="124"/>
      <c r="C60" s="132">
        <f>IF(C58-C59&lt;=0,0,C58-C59)</f>
        <v>1.2190700000000003</v>
      </c>
      <c r="D60" s="126"/>
      <c r="E60" s="124" t="s">
        <v>21</v>
      </c>
      <c r="F60" s="124"/>
      <c r="G60" s="7"/>
      <c r="H60" s="132">
        <f>IF(H58-H59&lt;=0,0,H58-H59)</f>
        <v>0.63478999999999974</v>
      </c>
      <c r="I60" s="126"/>
      <c r="J60" s="7"/>
      <c r="K60" s="7"/>
      <c r="L60" s="7"/>
      <c r="M60" s="7"/>
    </row>
    <row r="61" spans="1:22" ht="12.75" customHeight="1" x14ac:dyDescent="0.3">
      <c r="A61" s="124" t="s">
        <v>34</v>
      </c>
      <c r="B61" s="124"/>
      <c r="C61" s="134">
        <f>ROUND((C60*C55/100/12),0)</f>
        <v>2812</v>
      </c>
      <c r="D61" s="126"/>
      <c r="E61" s="124" t="s">
        <v>34</v>
      </c>
      <c r="F61" s="124"/>
      <c r="G61" s="7"/>
      <c r="H61" s="134">
        <f>ROUND((H60*H55/100/12),0)</f>
        <v>1464</v>
      </c>
      <c r="I61" s="126"/>
      <c r="J61" s="7"/>
      <c r="K61" s="7"/>
      <c r="L61" s="7"/>
      <c r="M61" s="7"/>
    </row>
    <row r="62" spans="1:22" ht="12.75" customHeight="1" x14ac:dyDescent="0.3">
      <c r="A62" s="135" t="s">
        <v>24</v>
      </c>
      <c r="B62" s="135"/>
      <c r="C62" s="124"/>
      <c r="D62" s="126"/>
      <c r="E62" s="135" t="s">
        <v>24</v>
      </c>
      <c r="F62" s="135"/>
      <c r="G62" s="7"/>
      <c r="H62" s="124"/>
      <c r="I62" s="126"/>
      <c r="J62" s="7"/>
      <c r="K62" s="7"/>
      <c r="L62" s="7"/>
      <c r="M62" s="7"/>
    </row>
    <row r="63" spans="1:22" ht="12.75" customHeight="1" x14ac:dyDescent="0.3">
      <c r="A63" s="124" t="s">
        <v>25</v>
      </c>
      <c r="B63" s="124"/>
      <c r="C63" s="134">
        <f>ROUND((C61*0.066),0)</f>
        <v>186</v>
      </c>
      <c r="D63" s="126"/>
      <c r="E63" s="124" t="s">
        <v>25</v>
      </c>
      <c r="F63" s="124"/>
      <c r="G63" s="7"/>
      <c r="H63" s="134">
        <f>ROUND((H61*0.066),0)</f>
        <v>97</v>
      </c>
      <c r="I63" s="126"/>
      <c r="J63" s="7"/>
      <c r="K63" s="7"/>
      <c r="L63" s="7"/>
      <c r="M63" s="7"/>
    </row>
    <row r="64" spans="1:22" ht="12.75" customHeight="1" x14ac:dyDescent="0.3">
      <c r="A64" s="124"/>
      <c r="B64" s="124"/>
      <c r="C64" s="124"/>
      <c r="D64" s="126"/>
      <c r="E64" s="124"/>
      <c r="F64" s="124"/>
      <c r="G64" s="7"/>
      <c r="H64" s="124"/>
      <c r="I64" s="126"/>
      <c r="J64" s="7"/>
      <c r="K64" s="7"/>
      <c r="L64" s="7"/>
      <c r="M64" s="7"/>
    </row>
    <row r="65" spans="1:13" ht="12.75" customHeight="1" x14ac:dyDescent="0.3">
      <c r="A65" s="137" t="s">
        <v>36</v>
      </c>
      <c r="B65" s="137"/>
      <c r="C65" s="138">
        <f>ROUND((C61-C63),0)</f>
        <v>2626</v>
      </c>
      <c r="D65" s="126"/>
      <c r="E65" s="137" t="s">
        <v>38</v>
      </c>
      <c r="F65" s="137"/>
      <c r="G65" s="7"/>
      <c r="H65" s="138">
        <f>ROUND((H61-H63),0)</f>
        <v>1367</v>
      </c>
      <c r="I65" s="126"/>
      <c r="J65" s="7"/>
      <c r="K65" s="7"/>
      <c r="L65" s="7"/>
      <c r="M65" s="7"/>
    </row>
    <row r="66" spans="1:13" ht="12.75" customHeight="1" x14ac:dyDescent="0.3">
      <c r="A66" s="124"/>
      <c r="B66" s="124"/>
      <c r="C66" s="124"/>
      <c r="D66" s="126"/>
      <c r="E66" s="124"/>
      <c r="F66" s="124"/>
      <c r="G66" s="124"/>
      <c r="H66" s="7"/>
      <c r="I66" s="126"/>
      <c r="J66" s="7"/>
      <c r="K66" s="7"/>
      <c r="L66" s="7"/>
      <c r="M66" s="7"/>
    </row>
    <row r="67" spans="1:13" ht="12.75" customHeight="1" x14ac:dyDescent="0.3">
      <c r="A67" s="124"/>
      <c r="B67" s="124"/>
      <c r="C67" s="124"/>
      <c r="D67" s="126"/>
      <c r="E67" s="124"/>
      <c r="F67" s="124"/>
      <c r="G67" s="124"/>
      <c r="H67" s="7"/>
      <c r="I67" s="126"/>
      <c r="J67" s="7"/>
      <c r="K67" s="7"/>
      <c r="L67" s="7"/>
      <c r="M67" s="7"/>
    </row>
    <row r="68" spans="1:13" ht="12.75" customHeight="1" x14ac:dyDescent="0.3">
      <c r="A68" s="157" t="s">
        <v>51</v>
      </c>
      <c r="B68" s="157"/>
      <c r="C68" s="158">
        <f>C65+L50</f>
        <v>10666</v>
      </c>
      <c r="D68" s="126"/>
      <c r="E68" s="159" t="s">
        <v>50</v>
      </c>
      <c r="F68" s="159"/>
      <c r="G68" s="159"/>
      <c r="H68" s="160">
        <f>H65+C68</f>
        <v>12033</v>
      </c>
      <c r="I68" s="126"/>
      <c r="J68" s="7"/>
      <c r="K68" s="7"/>
      <c r="L68" s="7"/>
      <c r="M68" s="7"/>
    </row>
    <row r="69" spans="1:13" ht="12.75" customHeight="1" x14ac:dyDescent="0.3">
      <c r="A69" s="88" t="s">
        <v>40</v>
      </c>
      <c r="B69" s="8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</sheetData>
  <sheetProtection algorithmName="SHA-512" hashValue="Atdox8X6DJDmXf4R/eNq8e09y2pTQfDkZ2dChVRd7NlJz/R2xlohCHbdZgl5LcDu6vDIpmW1lu4SYtoH4MCrIQ==" saltValue="NygZxrEZCryCPvP6DFGyEA==" spinCount="100000" sheet="1" selectLockedCells="1"/>
  <mergeCells count="41">
    <mergeCell ref="E34:H34"/>
    <mergeCell ref="A34:C34"/>
    <mergeCell ref="J34:L34"/>
    <mergeCell ref="E52:H52"/>
    <mergeCell ref="A52:C52"/>
    <mergeCell ref="E50:G50"/>
    <mergeCell ref="A1:H1"/>
    <mergeCell ref="E3:H3"/>
    <mergeCell ref="E4:H4"/>
    <mergeCell ref="E5:H5"/>
    <mergeCell ref="A12:D13"/>
    <mergeCell ref="E9:G9"/>
    <mergeCell ref="E10:G10"/>
    <mergeCell ref="H12:H13"/>
    <mergeCell ref="E8:G8"/>
    <mergeCell ref="A3:C3"/>
    <mergeCell ref="A4:C4"/>
    <mergeCell ref="A5:C5"/>
    <mergeCell ref="E6:G6"/>
    <mergeCell ref="E7:G7"/>
    <mergeCell ref="A17:D17"/>
    <mergeCell ref="A16:D16"/>
    <mergeCell ref="A14:D14"/>
    <mergeCell ref="A15:D15"/>
    <mergeCell ref="C29:D29"/>
    <mergeCell ref="C30:D30"/>
    <mergeCell ref="A6:D6"/>
    <mergeCell ref="A9:D9"/>
    <mergeCell ref="A10:C10"/>
    <mergeCell ref="A18:D18"/>
    <mergeCell ref="C25:D25"/>
    <mergeCell ref="C26:D26"/>
    <mergeCell ref="C27:D27"/>
    <mergeCell ref="C28:D28"/>
    <mergeCell ref="A19:D19"/>
    <mergeCell ref="A20:D20"/>
    <mergeCell ref="A21:D21"/>
    <mergeCell ref="A22:D22"/>
    <mergeCell ref="C24:D24"/>
    <mergeCell ref="A7:D7"/>
    <mergeCell ref="A8:D8"/>
  </mergeCells>
  <dataValidations count="1">
    <dataValidation type="list" allowBlank="1" showInputMessage="1" showErrorMessage="1" sqref="E7:F7" xr:uid="{00000000-0002-0000-0200-000000000000}">
      <formula1>"February,March,April,May,June"</formula1>
    </dataValidation>
  </dataValidations>
  <printOptions horizontalCentered="1"/>
  <pageMargins left="0.25" right="0.25" top="0.75" bottom="0.75" header="0.3" footer="0.3"/>
  <pageSetup scale="75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'Premium Per Cwt. Data '!$G$2:$G$16</xm:f>
          </x14:formula1>
          <xm:sqref>E8:F8</xm:sqref>
        </x14:dataValidation>
        <x14:dataValidation type="list" allowBlank="1" showInputMessage="1" showErrorMessage="1" xr:uid="{00000000-0002-0000-0200-000002000000}">
          <x14:formula1>
            <xm:f>Sheet1!$A$1:$A$9</xm:f>
          </x14:formula1>
          <xm:sqref>M10 C40</xm:sqref>
        </x14:dataValidation>
        <x14:dataValidation type="list" allowBlank="1" showInputMessage="1" showErrorMessage="1" xr:uid="{00000000-0002-0000-0200-000003000000}">
          <x14:formula1>
            <xm:f>Sheet1!$B$1:$B$2</xm:f>
          </x14:formula1>
          <xm:sqref>M28 C27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3:G16"/>
  <sheetViews>
    <sheetView workbookViewId="0">
      <selection activeCell="D42" sqref="D42"/>
    </sheetView>
  </sheetViews>
  <sheetFormatPr defaultRowHeight="14.4" x14ac:dyDescent="0.3"/>
  <sheetData>
    <row r="3" spans="2:7" x14ac:dyDescent="0.3">
      <c r="C3" t="s">
        <v>1</v>
      </c>
      <c r="D3" t="s">
        <v>2</v>
      </c>
      <c r="E3" s="1"/>
      <c r="G3" s="12">
        <v>0.25</v>
      </c>
    </row>
    <row r="4" spans="2:7" x14ac:dyDescent="0.3">
      <c r="B4" s="2">
        <v>4</v>
      </c>
      <c r="C4" t="s">
        <v>0</v>
      </c>
      <c r="D4" t="s">
        <v>0</v>
      </c>
      <c r="G4" s="12">
        <f>G3+0.05</f>
        <v>0.3</v>
      </c>
    </row>
    <row r="5" spans="2:7" x14ac:dyDescent="0.3">
      <c r="B5" s="2">
        <v>4.5</v>
      </c>
      <c r="C5" s="6" t="s">
        <v>0</v>
      </c>
      <c r="D5" s="6">
        <v>0.02</v>
      </c>
      <c r="G5" s="12">
        <f t="shared" ref="G5:G16" si="0">G4+0.05</f>
        <v>0.35</v>
      </c>
    </row>
    <row r="6" spans="2:7" x14ac:dyDescent="0.3">
      <c r="B6" s="2">
        <v>5</v>
      </c>
      <c r="C6" s="6" t="s">
        <v>0</v>
      </c>
      <c r="D6" s="6">
        <v>0.04</v>
      </c>
      <c r="G6" s="12">
        <f t="shared" si="0"/>
        <v>0.39999999999999997</v>
      </c>
    </row>
    <row r="7" spans="2:7" x14ac:dyDescent="0.3">
      <c r="B7" s="2">
        <v>5.5</v>
      </c>
      <c r="C7" s="6">
        <v>8.9999999999999993E-3</v>
      </c>
      <c r="D7" s="6">
        <v>0.1</v>
      </c>
      <c r="G7" s="12">
        <f t="shared" si="0"/>
        <v>0.44999999999999996</v>
      </c>
    </row>
    <row r="8" spans="2:7" x14ac:dyDescent="0.3">
      <c r="B8" s="2">
        <v>6</v>
      </c>
      <c r="C8" s="6">
        <v>1.6E-2</v>
      </c>
      <c r="D8" s="6">
        <v>0.155</v>
      </c>
      <c r="G8" s="12">
        <f t="shared" si="0"/>
        <v>0.49999999999999994</v>
      </c>
    </row>
    <row r="9" spans="2:7" x14ac:dyDescent="0.3">
      <c r="B9" s="2">
        <v>6.5</v>
      </c>
      <c r="C9" s="6">
        <v>0.04</v>
      </c>
      <c r="D9" s="6">
        <v>0.28999999999999998</v>
      </c>
      <c r="G9" s="12">
        <f t="shared" si="0"/>
        <v>0.54999999999999993</v>
      </c>
    </row>
    <row r="10" spans="2:7" x14ac:dyDescent="0.3">
      <c r="B10" s="2">
        <v>7</v>
      </c>
      <c r="C10" s="6">
        <v>6.3E-2</v>
      </c>
      <c r="D10" s="6">
        <v>0.83</v>
      </c>
      <c r="G10" s="12">
        <f t="shared" si="0"/>
        <v>0.6</v>
      </c>
    </row>
    <row r="11" spans="2:7" x14ac:dyDescent="0.3">
      <c r="B11" s="2">
        <v>7.5</v>
      </c>
      <c r="C11" s="6">
        <v>8.6999999999999994E-2</v>
      </c>
      <c r="D11" s="6">
        <v>1.06</v>
      </c>
      <c r="G11" s="12">
        <f t="shared" si="0"/>
        <v>0.65</v>
      </c>
    </row>
    <row r="12" spans="2:7" x14ac:dyDescent="0.3">
      <c r="B12" s="2">
        <v>8</v>
      </c>
      <c r="C12" s="6">
        <v>0.14199999999999999</v>
      </c>
      <c r="D12" s="6">
        <v>1.36</v>
      </c>
      <c r="G12" s="12">
        <f t="shared" si="0"/>
        <v>0.70000000000000007</v>
      </c>
    </row>
    <row r="13" spans="2:7" x14ac:dyDescent="0.3">
      <c r="G13" s="12">
        <f t="shared" si="0"/>
        <v>0.75000000000000011</v>
      </c>
    </row>
    <row r="14" spans="2:7" x14ac:dyDescent="0.3">
      <c r="G14" s="12">
        <f t="shared" si="0"/>
        <v>0.80000000000000016</v>
      </c>
    </row>
    <row r="15" spans="2:7" x14ac:dyDescent="0.3">
      <c r="G15" s="12">
        <f t="shared" si="0"/>
        <v>0.8500000000000002</v>
      </c>
    </row>
    <row r="16" spans="2:7" x14ac:dyDescent="0.3">
      <c r="G16" s="12">
        <f t="shared" si="0"/>
        <v>0.90000000000000024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A095807F84C4ABBE91A6F8437EF41" ma:contentTypeVersion="15" ma:contentTypeDescription="Create a new document." ma:contentTypeScope="" ma:versionID="7d6d1d919cc89a235abd5944acab8e9c">
  <xsd:schema xmlns:xsd="http://www.w3.org/2001/XMLSchema" xmlns:xs="http://www.w3.org/2001/XMLSchema" xmlns:p="http://schemas.microsoft.com/office/2006/metadata/properties" xmlns:ns2="ccff639c-5102-4f1c-ab41-fa6f4398e5e1" targetNamespace="http://schemas.microsoft.com/office/2006/metadata/properties" ma:root="true" ma:fieldsID="abbe0ec25254db9039f46b54a8521e35" ns2:_="">
    <xsd:import namespace="ccff639c-5102-4f1c-ab41-fa6f4398e5e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f639c-5102-4f1c-ab41-fa6f4398e5e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cff639c-5102-4f1c-ab41-fa6f4398e5e1">5HJVR3ESJNPM-5470-3100</_dlc_DocId>
    <_dlc_DocIdUrl xmlns="ccff639c-5102-4f1c-ab41-fa6f4398e5e1">
      <Url>https://sharepoint.fsa.usda.net/states/missouri/_layouts/15/DocIdRedir.aspx?ID=5HJVR3ESJNPM-5470-3100</Url>
      <Description>5HJVR3ESJNPM-5470-3100</Description>
    </_dlc_DocIdUrl>
  </documentManagement>
</p:properties>
</file>

<file path=customXml/itemProps1.xml><?xml version="1.0" encoding="utf-8"?>
<ds:datastoreItem xmlns:ds="http://schemas.openxmlformats.org/officeDocument/2006/customXml" ds:itemID="{61963D38-093A-4228-90A5-C33C2059F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ABEAA-3EFF-4964-9546-36568E05A0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12E5D02-C98F-4286-BA33-0D559D042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f639c-5102-4f1c-ab41-fa6f4398e5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FC18390-4CB8-4705-876D-782B3D757A1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cff639c-5102-4f1c-ab41-fa6f4398e5e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2018 MPP - Existing </vt:lpstr>
      <vt:lpstr>Sheet1</vt:lpstr>
      <vt:lpstr>2018 MPP</vt:lpstr>
      <vt:lpstr>Premium Per Cwt. Data </vt:lpstr>
      <vt:lpstr>'2018 MPP'!Print_Area</vt:lpstr>
      <vt:lpstr>'2018 MPP - Existing 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Cody - FSA, Keosauqua, IA</dc:creator>
  <cp:lastModifiedBy>Payton, Angela - FSA, Washington, DC</cp:lastModifiedBy>
  <cp:lastPrinted>2019-04-12T20:53:50Z</cp:lastPrinted>
  <dcterms:created xsi:type="dcterms:W3CDTF">2015-07-10T15:34:09Z</dcterms:created>
  <dcterms:modified xsi:type="dcterms:W3CDTF">2019-04-17T10:39:52Z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0x010100299A095807F84C4ABBE91A6F8437EF41</vt:lpwstr>
  </property>
  <property fmtid="{D5CDD505-2E9C-101B-9397-08002B2CF9AE}" pid="3" name="_dlc_DocIdItemGuid">
    <vt:lpwstr>f3559a37-e127-4707-8dd9-e7dc707caac6</vt:lpwstr>
  </property>
</Properties>
</file>